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 codeName="Tento_zošit"/>
  <mc:AlternateContent xmlns:mc="http://schemas.openxmlformats.org/markup-compatibility/2006">
    <mc:Choice Requires="x15">
      <x15ac:absPath xmlns:x15ac="http://schemas.microsoft.com/office/spreadsheetml/2010/11/ac" url="/Users/mis/Desktop/Rene_2019/Objednavkove formulare/"/>
    </mc:Choice>
  </mc:AlternateContent>
  <xr:revisionPtr revIDLastSave="0" documentId="13_ncr:1_{C2E44BC3-D343-6242-B86E-B6DE693EEB74}" xr6:coauthVersionLast="45" xr6:coauthVersionMax="45" xr10:uidLastSave="{00000000-0000-0000-0000-000000000000}"/>
  <workbookProtection workbookAlgorithmName="SHA-512" workbookHashValue="EieKmBbY6EODjAUJMlNFCMf0sB2VPDtxFPSzfvcdgH8oHpzBmmJT6Xx3lumpJz1JNIVp9HjW/5+XXQynVrQaTg==" workbookSaltValue="5tuWEfsdpYHQU0sxVXyqmg==" workbookSpinCount="100000" lockStructure="1"/>
  <bookViews>
    <workbookView xWindow="7220" yWindow="460" windowWidth="26620" windowHeight="16220" xr2:uid="{00000000-000D-0000-FFFF-FFFF00000000}"/>
  </bookViews>
  <sheets>
    <sheet name="doplnky" sheetId="19" r:id="rId1"/>
    <sheet name="vyuctovanie_doplnky" sheetId="20" state="hidden" r:id="rId2"/>
    <sheet name="Hárok1" sheetId="9" state="hidden" r:id="rId3"/>
    <sheet name="zivnost_faktura" sheetId="17" state="hidden" r:id="rId4"/>
    <sheet name="RF_studio_oznamka" sheetId="18" state="hidden" r:id="rId5"/>
    <sheet name="vzorce_S+O" sheetId="8" state="hidden" r:id="rId6"/>
  </sheets>
  <externalReferences>
    <externalReference r:id="rId7"/>
  </externalReferences>
  <definedNames>
    <definedName name="_xlnm.Print_Area" localSheetId="0">doplnky!$A$1:$BH$65</definedName>
    <definedName name="_xlnm.Print_Area" localSheetId="1">vyuctovanie_doplnky!$A$1:$S$63</definedName>
  </definedNames>
  <calcPr calcId="191029" concurrentCalc="0"/>
  <customWorkbookViews>
    <customWorkbookView name="formular" guid="{2345F08B-7CA1-40C3-B633-92462EA1EFD8}" includeHiddenRowCol="0" maximized="1" windowWidth="1362" windowHeight="543" activeSheetId="3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20" l="1"/>
  <c r="O50" i="19"/>
  <c r="D18" i="20"/>
  <c r="F26" i="8"/>
  <c r="E33" i="8"/>
  <c r="N18" i="20"/>
  <c r="R1" i="8"/>
  <c r="E26" i="8"/>
  <c r="E32" i="8"/>
  <c r="F18" i="20"/>
  <c r="E30" i="8"/>
  <c r="O34" i="19"/>
  <c r="D16" i="20"/>
  <c r="E31" i="8"/>
  <c r="N16" i="20"/>
  <c r="F16" i="20"/>
  <c r="D15" i="20"/>
  <c r="N15" i="20"/>
  <c r="G18" i="20"/>
  <c r="D19" i="20"/>
  <c r="F19" i="20"/>
  <c r="G19" i="20"/>
  <c r="G16" i="20"/>
  <c r="F15" i="20"/>
  <c r="G15" i="20"/>
  <c r="D20" i="20"/>
  <c r="F20" i="20"/>
  <c r="G20" i="20"/>
  <c r="D21" i="20"/>
  <c r="F21" i="20"/>
  <c r="G21" i="20"/>
  <c r="D17" i="20"/>
  <c r="F17" i="20"/>
  <c r="G17" i="20"/>
  <c r="F22" i="20"/>
  <c r="G22" i="20"/>
  <c r="G24" i="20"/>
  <c r="H26" i="20"/>
  <c r="B26" i="8"/>
  <c r="C26" i="8"/>
  <c r="B27" i="8"/>
  <c r="F27" i="8"/>
  <c r="C27" i="8"/>
  <c r="B21" i="8"/>
  <c r="F21" i="8"/>
  <c r="C21" i="8"/>
  <c r="B23" i="8"/>
  <c r="F23" i="8"/>
  <c r="C23" i="8"/>
  <c r="B24" i="8"/>
  <c r="F24" i="8"/>
  <c r="C24" i="8"/>
  <c r="B25" i="8"/>
  <c r="F25" i="8"/>
  <c r="C25" i="8"/>
  <c r="B22" i="8"/>
  <c r="F22" i="8"/>
  <c r="C22" i="8"/>
  <c r="C28" i="8"/>
  <c r="D26" i="8"/>
  <c r="E27" i="8"/>
  <c r="D27" i="8"/>
  <c r="E21" i="8"/>
  <c r="D21" i="8"/>
  <c r="E23" i="8"/>
  <c r="D23" i="8"/>
  <c r="E24" i="8"/>
  <c r="D24" i="8"/>
  <c r="E25" i="8"/>
  <c r="D25" i="8"/>
  <c r="E22" i="8"/>
  <c r="D22" i="8"/>
  <c r="D28" i="8"/>
  <c r="C29" i="8"/>
  <c r="M26" i="20"/>
  <c r="B48" i="8"/>
  <c r="C48" i="8"/>
  <c r="C55" i="8"/>
  <c r="E48" i="8"/>
  <c r="D48" i="8"/>
  <c r="D55" i="8"/>
  <c r="C56" i="8"/>
  <c r="F54" i="8"/>
  <c r="E54" i="8"/>
  <c r="B54" i="8"/>
  <c r="D54" i="8"/>
  <c r="C54" i="8"/>
  <c r="F53" i="8"/>
  <c r="E53" i="8"/>
  <c r="B53" i="8"/>
  <c r="D53" i="8"/>
  <c r="C53" i="8"/>
  <c r="F52" i="8"/>
  <c r="E52" i="8"/>
  <c r="B52" i="8"/>
  <c r="D52" i="8"/>
  <c r="C52" i="8"/>
  <c r="F51" i="8"/>
  <c r="E51" i="8"/>
  <c r="B51" i="8"/>
  <c r="D51" i="8"/>
  <c r="C51" i="8"/>
  <c r="F50" i="8"/>
  <c r="E50" i="8"/>
  <c r="B50" i="8"/>
  <c r="D50" i="8"/>
  <c r="C50" i="8"/>
  <c r="F49" i="8"/>
  <c r="E49" i="8"/>
  <c r="B49" i="8"/>
  <c r="D49" i="8"/>
  <c r="C49" i="8"/>
  <c r="F48" i="8"/>
  <c r="E47" i="8"/>
  <c r="N21" i="20"/>
  <c r="L21" i="20"/>
  <c r="N20" i="20"/>
  <c r="L20" i="20"/>
  <c r="L16" i="20"/>
  <c r="L15" i="20"/>
  <c r="L18" i="20"/>
  <c r="H15" i="20"/>
  <c r="J15" i="20"/>
  <c r="H16" i="20"/>
  <c r="O43" i="8"/>
  <c r="P43" i="8"/>
  <c r="Q33" i="8"/>
  <c r="J16" i="20"/>
  <c r="H17" i="20"/>
  <c r="H18" i="20"/>
  <c r="I45" i="8"/>
  <c r="K45" i="8"/>
  <c r="I34" i="8"/>
  <c r="K34" i="8"/>
  <c r="I41" i="8"/>
  <c r="K41" i="8"/>
  <c r="L33" i="8"/>
  <c r="J18" i="20"/>
  <c r="H19" i="20"/>
  <c r="H20" i="20"/>
  <c r="J20" i="20"/>
  <c r="H21" i="20"/>
  <c r="E37" i="8"/>
  <c r="F37" i="8"/>
  <c r="J21" i="20"/>
  <c r="G23" i="20"/>
  <c r="D28" i="20"/>
  <c r="E36" i="8"/>
  <c r="F36" i="8"/>
  <c r="F35" i="8"/>
  <c r="O42" i="8"/>
  <c r="P42" i="8"/>
  <c r="O33" i="8"/>
  <c r="P33" i="8"/>
  <c r="O34" i="8"/>
  <c r="P34" i="8"/>
  <c r="O35" i="8"/>
  <c r="P35" i="8"/>
  <c r="O36" i="8"/>
  <c r="P36" i="8"/>
  <c r="O37" i="8"/>
  <c r="P37" i="8"/>
  <c r="O38" i="8"/>
  <c r="P38" i="8"/>
  <c r="O39" i="8"/>
  <c r="P39" i="8"/>
  <c r="O40" i="8"/>
  <c r="P40" i="8"/>
  <c r="O41" i="8"/>
  <c r="P41" i="8"/>
  <c r="I35" i="8"/>
  <c r="K35" i="8"/>
  <c r="I36" i="8"/>
  <c r="K36" i="8"/>
  <c r="I37" i="8"/>
  <c r="K37" i="8"/>
  <c r="I38" i="8"/>
  <c r="K38" i="8"/>
  <c r="I39" i="8"/>
  <c r="K39" i="8"/>
  <c r="I40" i="8"/>
  <c r="K40" i="8"/>
  <c r="I42" i="8"/>
  <c r="K42" i="8"/>
  <c r="I43" i="8"/>
  <c r="K43" i="8"/>
  <c r="I44" i="8"/>
  <c r="K44" i="8"/>
  <c r="E34" i="8"/>
  <c r="F34" i="8"/>
  <c r="F28" i="20"/>
  <c r="E11" i="20"/>
  <c r="S1" i="8"/>
  <c r="F29" i="20"/>
  <c r="G29" i="20"/>
  <c r="O30" i="8"/>
  <c r="Q24" i="8"/>
  <c r="Q23" i="8"/>
  <c r="E20" i="8"/>
  <c r="B1" i="8"/>
  <c r="P2" i="20"/>
  <c r="E9" i="20"/>
  <c r="E8" i="20"/>
  <c r="E7" i="20"/>
  <c r="E6" i="20"/>
  <c r="AG28" i="19"/>
  <c r="I29" i="17"/>
  <c r="E31" i="18"/>
  <c r="G31" i="18"/>
  <c r="G13" i="18"/>
  <c r="G12" i="18"/>
  <c r="G10" i="18"/>
  <c r="G9" i="18"/>
  <c r="G10" i="17"/>
  <c r="G12" i="17"/>
  <c r="G13" i="17"/>
  <c r="G9" i="17"/>
  <c r="I33" i="18"/>
  <c r="D16" i="18"/>
  <c r="D13" i="18"/>
  <c r="I50" i="17"/>
  <c r="D16" i="17"/>
  <c r="D13" i="17"/>
  <c r="U3" i="8"/>
  <c r="U4" i="8"/>
  <c r="K46" i="8"/>
  <c r="K47" i="8"/>
  <c r="K48" i="8"/>
  <c r="G22" i="8"/>
  <c r="R24" i="8"/>
  <c r="P30" i="8"/>
  <c r="G23" i="8"/>
  <c r="G26" i="8"/>
  <c r="G24" i="8"/>
  <c r="R25" i="8"/>
  <c r="I31" i="18"/>
  <c r="I49" i="18"/>
  <c r="G21" i="8"/>
  <c r="G25" i="8"/>
  <c r="G27" i="8"/>
  <c r="G28" i="20"/>
  <c r="Q20" i="8"/>
  <c r="G32" i="20"/>
  <c r="O20" i="8"/>
  <c r="O21" i="8"/>
  <c r="P22" i="8"/>
</calcChain>
</file>

<file path=xl/sharedStrings.xml><?xml version="1.0" encoding="utf-8"?>
<sst xmlns="http://schemas.openxmlformats.org/spreadsheetml/2006/main" count="360" uniqueCount="206">
  <si>
    <t>Meno a priezvisko:</t>
  </si>
  <si>
    <t>Telefónne číslo:</t>
  </si>
  <si>
    <t>E-mail:</t>
  </si>
  <si>
    <t>počet ks</t>
  </si>
  <si>
    <t>SPOLU</t>
  </si>
  <si>
    <t>Podpis preberajúceho:</t>
  </si>
  <si>
    <t>Pergameny</t>
  </si>
  <si>
    <t>iné</t>
  </si>
  <si>
    <t>Pamätníčkové knižky</t>
  </si>
  <si>
    <t>Tvoja adresa:</t>
  </si>
  <si>
    <t>Dátum stužkovej:</t>
  </si>
  <si>
    <t>Email:</t>
  </si>
  <si>
    <t>cena/ks</t>
  </si>
  <si>
    <t>spolu</t>
  </si>
  <si>
    <t>pamätníčkové knižky</t>
  </si>
  <si>
    <t>pozvánky</t>
  </si>
  <si>
    <t>pergameny</t>
  </si>
  <si>
    <t>KONTAKTNÉ ÚDAJE</t>
  </si>
  <si>
    <t>Potvrdzujem, že sme si všetko poriadne skontrolovali a že všetky dodané veci boli v súlade s našou objednávkou a sú v poriadku.</t>
  </si>
  <si>
    <t>Dátum odovzdania:</t>
  </si>
  <si>
    <t>PK1</t>
  </si>
  <si>
    <t>PK2</t>
  </si>
  <si>
    <t>PK3</t>
  </si>
  <si>
    <t>PK4</t>
  </si>
  <si>
    <t>PK5</t>
  </si>
  <si>
    <t>PK6</t>
  </si>
  <si>
    <t>Počet pamätníčkov spolu</t>
  </si>
  <si>
    <t>Skladacie pamätníčky</t>
  </si>
  <si>
    <t>pergamen s perom</t>
  </si>
  <si>
    <t>pamatnickove knizky</t>
  </si>
  <si>
    <t>skladacie pamatnicky</t>
  </si>
  <si>
    <t>pozvanky pre ucitelov</t>
  </si>
  <si>
    <t>Pergameny spolu</t>
  </si>
  <si>
    <t>pocet pozvanok</t>
  </si>
  <si>
    <t>Kód triedy:</t>
  </si>
  <si>
    <t>pocet platenych pozvanok</t>
  </si>
  <si>
    <t>Objednané oznamka u nás:</t>
  </si>
  <si>
    <t>normal cena</t>
  </si>
  <si>
    <t>Objednané oznamká u nás:</t>
  </si>
  <si>
    <t>VYÚČTOVANIE OBJEDNÁVKY</t>
  </si>
  <si>
    <t>Po1</t>
  </si>
  <si>
    <t>Po2</t>
  </si>
  <si>
    <t>Po3</t>
  </si>
  <si>
    <t>Po4</t>
  </si>
  <si>
    <t>Po5</t>
  </si>
  <si>
    <t>Po6</t>
  </si>
  <si>
    <t>Po7</t>
  </si>
  <si>
    <t>počet ziakov</t>
  </si>
  <si>
    <t>pocet pergamenov</t>
  </si>
  <si>
    <t>platenych</t>
  </si>
  <si>
    <t>pocet SP</t>
  </si>
  <si>
    <t>pozvanky</t>
  </si>
  <si>
    <t>ks</t>
  </si>
  <si>
    <t>Škola:</t>
  </si>
  <si>
    <t>Ulica:</t>
  </si>
  <si>
    <t>PSČ a MESTO:</t>
  </si>
  <si>
    <t>Adresa školy:</t>
  </si>
  <si>
    <t>poštovné a balné/doručenie</t>
  </si>
  <si>
    <t>expresné vybavenie</t>
  </si>
  <si>
    <t>skladacie pamätníčky</t>
  </si>
  <si>
    <t>AKCIA</t>
  </si>
  <si>
    <t>PO</t>
  </si>
  <si>
    <t>SP</t>
  </si>
  <si>
    <t>PK</t>
  </si>
  <si>
    <t>PE</t>
  </si>
  <si>
    <t>platia SB</t>
  </si>
  <si>
    <t>Normal cena</t>
  </si>
  <si>
    <t>USETRILI</t>
  </si>
  <si>
    <t>SUMA K ÚHRADE</t>
  </si>
  <si>
    <t>OSTATNE</t>
  </si>
  <si>
    <t>VYPLNENÝ FORMULÁR ODOŠLITE NA EMAIL: info@maturitne-oznamko.sk</t>
  </si>
  <si>
    <t>Počet pozvánok spolu</t>
  </si>
  <si>
    <t xml:space="preserve">vlastný dizajn pozvánky </t>
  </si>
  <si>
    <t>Usetrenie na doplnkoch</t>
  </si>
  <si>
    <t>Objednávame si tričká:</t>
  </si>
  <si>
    <t>áno/nie</t>
  </si>
  <si>
    <t>PK7</t>
  </si>
  <si>
    <t>rezervácia zľavy na tablo*</t>
  </si>
  <si>
    <t xml:space="preserve"> </t>
  </si>
  <si>
    <t>graf.spracovanie vlastného dizajnu PK</t>
  </si>
  <si>
    <t>graf.spracovanie vlastného dizajnu PO</t>
  </si>
  <si>
    <t>038 53 Turany</t>
  </si>
  <si>
    <t>Odoslanie objednávkového formuláru je s povinnosťou platby</t>
  </si>
  <si>
    <t>Po11</t>
  </si>
  <si>
    <t>Po10</t>
  </si>
  <si>
    <t>Po9</t>
  </si>
  <si>
    <t>Zábrehy 667/1</t>
  </si>
  <si>
    <t>Záujem o rezerváciu zľavy na tablo:</t>
  </si>
  <si>
    <t>tabuľa</t>
  </si>
  <si>
    <t>Ing. René Fučela, PhD.</t>
  </si>
  <si>
    <t xml:space="preserve">FAKTÚRA č. </t>
  </si>
  <si>
    <t>2018/</t>
  </si>
  <si>
    <t>Dodávateľ:</t>
  </si>
  <si>
    <t>objednávka č.:</t>
  </si>
  <si>
    <t>Zábrehy 667</t>
  </si>
  <si>
    <t>035 53  TURANY</t>
  </si>
  <si>
    <t>Odberateľ:</t>
  </si>
  <si>
    <t>IČO:</t>
  </si>
  <si>
    <t>DIČ:</t>
  </si>
  <si>
    <t>Firma nie je platiteľom DPH!</t>
  </si>
  <si>
    <t>Dátum dodania:</t>
  </si>
  <si>
    <t>Deň vystavenia faktúry:</t>
  </si>
  <si>
    <t>Forma úhrady</t>
  </si>
  <si>
    <t>dobierkou</t>
  </si>
  <si>
    <t>Deň splatnosti</t>
  </si>
  <si>
    <t>Bankové spojenie:</t>
  </si>
  <si>
    <t>Československá obchodní banka, a.s.</t>
  </si>
  <si>
    <t>Číslo účtu:</t>
  </si>
  <si>
    <r>
      <t>SK57 7500 0000 00</t>
    </r>
    <r>
      <rPr>
        <b/>
        <sz val="10"/>
        <rFont val="Arial"/>
        <family val="2"/>
        <charset val="238"/>
      </rPr>
      <t xml:space="preserve">40 0868 8338 </t>
    </r>
  </si>
  <si>
    <t>Dodávateľ je registrovaný v živnostenskom registri č. 550-20121 zo dňa 25.7.2008 v OÚ ŽR v Martine</t>
  </si>
  <si>
    <t>č. OŽP-Z/2008/04968-2</t>
  </si>
  <si>
    <t>Označenie dodávky:</t>
  </si>
  <si>
    <t>Množstvo:</t>
  </si>
  <si>
    <t>Jedn. cena:</t>
  </si>
  <si>
    <t>Cena celkom:</t>
  </si>
  <si>
    <t>Fakturjeme Vám objednaný balíček</t>
  </si>
  <si>
    <t>stužiek, stúh/šérp v dohodnutej cene</t>
  </si>
  <si>
    <t>€</t>
  </si>
  <si>
    <t>Vystavil: Ing. René Fučela</t>
  </si>
  <si>
    <t>CELKOM K ÚHRADE:</t>
  </si>
  <si>
    <t>Faktúra slúži aj ako dodací list.</t>
  </si>
  <si>
    <t>Konverzný kurz:</t>
  </si>
  <si>
    <t>1€ =</t>
  </si>
  <si>
    <t>RF Studio, s.r.o.</t>
  </si>
  <si>
    <t>Deň dodania:</t>
  </si>
  <si>
    <t>Forma úhrady:</t>
  </si>
  <si>
    <t>dobierka</t>
  </si>
  <si>
    <t>Deň splatnosti:</t>
  </si>
  <si>
    <t>Všeobecná úverová banka, a.s.</t>
  </si>
  <si>
    <r>
      <t>SK69 0200 0000 00</t>
    </r>
    <r>
      <rPr>
        <b/>
        <sz val="10"/>
        <rFont val="Arial"/>
        <family val="2"/>
        <charset val="238"/>
      </rPr>
      <t xml:space="preserve">31 4030 7454 </t>
    </r>
  </si>
  <si>
    <t>Spoločnosť je zapísaná v OR Okresného súdu Žilina</t>
  </si>
  <si>
    <t>Oddiel: Sro Vložka číslo: 51721/L</t>
  </si>
  <si>
    <t>Názov:</t>
  </si>
  <si>
    <t>Fakturujeme Vám</t>
  </si>
  <si>
    <t>maturitné oznámenia</t>
  </si>
  <si>
    <t xml:space="preserve">poštovné a balné </t>
  </si>
  <si>
    <t>poštovné a balmé</t>
  </si>
  <si>
    <t>Po8</t>
  </si>
  <si>
    <t>Po VL</t>
  </si>
  <si>
    <t>pergamen -Exclusive</t>
  </si>
  <si>
    <t>PK VL</t>
  </si>
  <si>
    <t>pe BIG</t>
  </si>
  <si>
    <t>pergameny BIG(A4)</t>
  </si>
  <si>
    <t>DOKOPY</t>
  </si>
  <si>
    <t>www.maturitne-oznamko.sk</t>
  </si>
  <si>
    <t>Pbig</t>
  </si>
  <si>
    <t>Pozvánky</t>
  </si>
  <si>
    <t>stužková - zelená</t>
  </si>
  <si>
    <t>stužková - sivá</t>
  </si>
  <si>
    <t>MAR</t>
  </si>
  <si>
    <t>APR</t>
  </si>
  <si>
    <t>O B J E D N Á V K O V Ý     F O R M U L Á R   -  DOPLNKY</t>
  </si>
  <si>
    <t>Dátum objednania:</t>
  </si>
  <si>
    <t>Počet žiakov:</t>
  </si>
  <si>
    <t>STUŽKOVÝ BALÍK - PAMATNÍČKY, PERGAMENY, POZVÁNKY, TABLO, FOTENIE</t>
  </si>
  <si>
    <t>pergamen BIG (A4)*</t>
  </si>
  <si>
    <t>* Exclusive</t>
  </si>
  <si>
    <t>PLATÍ SA AŽ PRI DODANÍ OBJEDNANÉHO TOVARU</t>
  </si>
  <si>
    <t>DOPLNKY</t>
  </si>
  <si>
    <t>PK8</t>
  </si>
  <si>
    <t>PK9</t>
  </si>
  <si>
    <t>medené listy</t>
  </si>
  <si>
    <t>louis vuitton</t>
  </si>
  <si>
    <t>ľudové vzory hnedá</t>
  </si>
  <si>
    <t>PoVL</t>
  </si>
  <si>
    <r>
      <t>Kód triedy:</t>
    </r>
    <r>
      <rPr>
        <b/>
        <sz val="10"/>
        <color theme="1"/>
        <rFont val="Calibri (Text)"/>
        <charset val="238"/>
      </rPr>
      <t xml:space="preserve"> (mesto-škola-trieda) </t>
    </r>
  </si>
  <si>
    <t>Stužkový balík:</t>
  </si>
  <si>
    <t>MAXI balík</t>
  </si>
  <si>
    <t>Stužkový balík A</t>
  </si>
  <si>
    <t>Stužkový balík B</t>
  </si>
  <si>
    <t>žiadny</t>
  </si>
  <si>
    <t>zelená s pierkom</t>
  </si>
  <si>
    <t>Po12</t>
  </si>
  <si>
    <t>balón</t>
  </si>
  <si>
    <t>PK10</t>
  </si>
  <si>
    <t>* vlastný dizajn pozvánok (min.počet 20ks) - Exclusive, pam.knižiek (min.počet 15ks) - Exclusive, pergamen BIG sa účtuje podľa aktuálneho cenníku a nie sú súčasťou stužkových balíčkov</t>
  </si>
  <si>
    <t>JAN</t>
  </si>
  <si>
    <t>/2020</t>
  </si>
  <si>
    <t>ľudové vzory modrá</t>
  </si>
  <si>
    <t>modro-zlatá</t>
  </si>
  <si>
    <t>hnedá s pierkom</t>
  </si>
  <si>
    <t>vlastný dizajn (VL) - min.15ks</t>
  </si>
  <si>
    <t>vlastný dizajn (VL) - min.20ks</t>
  </si>
  <si>
    <t>** Rezervácia za tablo zaručuje 30% zľavu pri odoslaní objednávky a podkladv do 31.1.2021, 20% zľavu pri odoslaní objednávky a podkladov do 28.2.2021. V prípade požiadavky vrátenia rezervačného poplatku musí byť žiadosť poslaná emailom na email: info@maturitne-oznamko.sk do 10.12.2020</t>
  </si>
  <si>
    <t>Po_VL</t>
  </si>
  <si>
    <t>Pe</t>
  </si>
  <si>
    <t>PBig</t>
  </si>
  <si>
    <t>čierny</t>
  </si>
  <si>
    <t>zelené lístky</t>
  </si>
  <si>
    <t>kufor</t>
  </si>
  <si>
    <t>ľudové vzory</t>
  </si>
  <si>
    <t>modro-zlatý</t>
  </si>
  <si>
    <t>bielo-čierny</t>
  </si>
  <si>
    <t>modrý</t>
  </si>
  <si>
    <t>kozmonaut</t>
  </si>
  <si>
    <t>PK1_Č</t>
  </si>
  <si>
    <t>PK2_ZEL</t>
  </si>
  <si>
    <t>PK3_KUF</t>
  </si>
  <si>
    <t>PK4_ĽUD</t>
  </si>
  <si>
    <t>PK5_MZ</t>
  </si>
  <si>
    <t>PK6_BČ</t>
  </si>
  <si>
    <t>PK7_BAL</t>
  </si>
  <si>
    <t>PK8_MOD</t>
  </si>
  <si>
    <t>PK9_KOZ</t>
  </si>
  <si>
    <t>Usetrenie na doplnkoch bez SB</t>
  </si>
  <si>
    <t>pocet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</si>
</sst>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&quot;€&quot;_-;\-* #,##0.00\ &quot;€&quot;_-;_-* &quot;-&quot;??\ &quot;€&quot;_-;_-@_-"/>
    <numFmt numFmtId="165" formatCode="[$-F800]dddd\,\ mmmm\ dd\,\ yyyy"/>
    <numFmt numFmtId="166" formatCode="0.0"/>
    <numFmt numFmtId="167" formatCode="d/m/yyyy;@"/>
    <numFmt numFmtId="168" formatCode="&quot;0&quot;###,\-\ ###,###"/>
    <numFmt numFmtId="169" formatCode="_-* #,##0.00\ [$€-41B]_-;\-* #,##0.00\ [$€-41B]_-;_-* &quot;-&quot;??\ [$€-41B]_-;_-@_-"/>
    <numFmt numFmtId="170" formatCode="dd/mm/yyyy"/>
    <numFmt numFmtId="171" formatCode="#,##0.0000&quot; Sk&quot;"/>
    <numFmt numFmtId="172" formatCode="#,##0.000"/>
    <numFmt numFmtId="173" formatCode="_-* #,##0.00\ [$€-1]_-;\-* #,##0.00\ [$€-1]_-;_-* &quot;-&quot;??\ [$€-1]_-;_-@_-"/>
  </numFmts>
  <fonts count="72">
    <font>
      <sz val="10"/>
      <name val="Arial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rgb="FFFF2F9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rgb="FF4E8F00"/>
      <name val="Arial"/>
      <family val="2"/>
      <charset val="238"/>
    </font>
    <font>
      <u/>
      <sz val="10"/>
      <color theme="11"/>
      <name val="Arial"/>
      <family val="2"/>
    </font>
    <font>
      <sz val="10"/>
      <name val="Times New Roman"/>
      <family val="1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b/>
      <sz val="12"/>
      <color rgb="FFFF2F92"/>
      <name val="Arial"/>
      <family val="2"/>
      <charset val="238"/>
    </font>
    <font>
      <sz val="11"/>
      <color theme="0"/>
      <name val="Arial"/>
      <family val="2"/>
      <charset val="238"/>
    </font>
    <font>
      <b/>
      <sz val="12"/>
      <color rgb="FF00B0F0"/>
      <name val="Arial"/>
      <family val="2"/>
      <charset val="238"/>
    </font>
    <font>
      <b/>
      <sz val="10"/>
      <color rgb="FF00B0F0"/>
      <name val="Arial"/>
      <family val="2"/>
      <charset val="238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 (Text)"/>
      <charset val="238"/>
    </font>
    <font>
      <u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</font>
    <font>
      <b/>
      <sz val="28"/>
      <name val="Calibri"/>
      <family val="2"/>
    </font>
    <font>
      <b/>
      <sz val="16"/>
      <name val="Calibri"/>
      <family val="2"/>
    </font>
    <font>
      <b/>
      <sz val="22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36"/>
      <name val="Calibri"/>
      <family val="2"/>
    </font>
    <font>
      <sz val="26"/>
      <name val="Calibri"/>
      <family val="2"/>
    </font>
    <font>
      <sz val="22"/>
      <name val="Calibri"/>
      <family val="2"/>
    </font>
    <font>
      <b/>
      <sz val="24"/>
      <name val="Calibri"/>
      <family val="2"/>
    </font>
    <font>
      <sz val="19"/>
      <name val="Calibri"/>
      <family val="2"/>
    </font>
    <font>
      <b/>
      <sz val="19"/>
      <name val="Calibri"/>
      <family val="2"/>
    </font>
    <font>
      <b/>
      <i/>
      <sz val="19"/>
      <name val="Calibri"/>
      <family val="2"/>
    </font>
    <font>
      <b/>
      <sz val="10"/>
      <color rgb="FFFFFFFF"/>
      <name val="Arial"/>
      <family val="2"/>
      <charset val="238"/>
    </font>
    <font>
      <sz val="22"/>
      <name val="Calibri"/>
      <family val="2"/>
      <scheme val="minor"/>
    </font>
    <font>
      <b/>
      <sz val="22"/>
      <name val="Calibri"/>
      <family val="2"/>
      <scheme val="minor"/>
    </font>
    <font>
      <b/>
      <i/>
      <sz val="22"/>
      <name val="Calibri"/>
      <family val="2"/>
      <scheme val="minor"/>
    </font>
    <font>
      <b/>
      <sz val="26"/>
      <color rgb="FFFF2F9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26B0A"/>
        <bgColor rgb="FF000000"/>
      </patternFill>
    </fill>
    <fill>
      <patternFill patternType="solid">
        <fgColor rgb="FFFF0000"/>
        <bgColor rgb="FF000000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19" fillId="0" borderId="0" applyNumberFormat="0" applyFill="0" applyBorder="0" applyAlignment="0" applyProtection="0"/>
  </cellStyleXfs>
  <cellXfs count="493">
    <xf numFmtId="0" fontId="0" fillId="0" borderId="0" xfId="0"/>
    <xf numFmtId="0" fontId="0" fillId="0" borderId="0" xfId="0" applyFill="1" applyBorder="1"/>
    <xf numFmtId="0" fontId="0" fillId="2" borderId="0" xfId="0" applyFill="1"/>
    <xf numFmtId="0" fontId="0" fillId="2" borderId="0" xfId="0" applyFill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5" fillId="0" borderId="0" xfId="0" applyFont="1" applyFill="1" applyBorder="1" applyAlignment="1"/>
    <xf numFmtId="0" fontId="0" fillId="0" borderId="0" xfId="0" applyFill="1" applyBorder="1" applyAlignment="1"/>
    <xf numFmtId="0" fontId="7" fillId="0" borderId="0" xfId="0" applyFont="1" applyFill="1" applyBorder="1"/>
    <xf numFmtId="0" fontId="5" fillId="0" borderId="0" xfId="0" applyFont="1" applyFill="1" applyBorder="1"/>
    <xf numFmtId="2" fontId="0" fillId="0" borderId="0" xfId="0" applyNumberForma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14" fontId="7" fillId="0" borderId="0" xfId="0" applyNumberFormat="1" applyFont="1"/>
    <xf numFmtId="14" fontId="0" fillId="0" borderId="0" xfId="0" applyNumberFormat="1"/>
    <xf numFmtId="2" fontId="0" fillId="0" borderId="0" xfId="0" applyNumberFormat="1"/>
    <xf numFmtId="0" fontId="5" fillId="0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5" fillId="2" borderId="0" xfId="0" applyFont="1" applyFill="1" applyBorder="1" applyAlignment="1" applyProtection="1"/>
    <xf numFmtId="1" fontId="0" fillId="0" borderId="0" xfId="0" applyNumberFormat="1"/>
    <xf numFmtId="164" fontId="7" fillId="0" borderId="0" xfId="2" applyFont="1"/>
    <xf numFmtId="0" fontId="0" fillId="0" borderId="1" xfId="0" applyBorder="1"/>
    <xf numFmtId="0" fontId="7" fillId="0" borderId="1" xfId="0" applyFont="1" applyFill="1" applyBorder="1"/>
    <xf numFmtId="0" fontId="7" fillId="0" borderId="17" xfId="0" applyFont="1" applyBorder="1"/>
    <xf numFmtId="14" fontId="0" fillId="0" borderId="18" xfId="0" applyNumberFormat="1" applyBorder="1"/>
    <xf numFmtId="0" fontId="0" fillId="0" borderId="20" xfId="0" applyBorder="1"/>
    <xf numFmtId="0" fontId="0" fillId="0" borderId="21" xfId="0" applyBorder="1"/>
    <xf numFmtId="0" fontId="7" fillId="0" borderId="20" xfId="0" applyFont="1" applyBorder="1"/>
    <xf numFmtId="0" fontId="0" fillId="0" borderId="23" xfId="0" applyBorder="1"/>
    <xf numFmtId="0" fontId="0" fillId="0" borderId="24" xfId="0" applyBorder="1"/>
    <xf numFmtId="0" fontId="0" fillId="0" borderId="0" xfId="0" applyBorder="1"/>
    <xf numFmtId="0" fontId="7" fillId="0" borderId="0" xfId="0" applyFont="1" applyBorder="1"/>
    <xf numFmtId="0" fontId="0" fillId="0" borderId="17" xfId="0" applyBorder="1"/>
    <xf numFmtId="0" fontId="7" fillId="0" borderId="18" xfId="0" applyFont="1" applyBorder="1"/>
    <xf numFmtId="0" fontId="0" fillId="0" borderId="19" xfId="0" applyBorder="1"/>
    <xf numFmtId="0" fontId="0" fillId="0" borderId="22" xfId="0" applyBorder="1"/>
    <xf numFmtId="0" fontId="7" fillId="0" borderId="25" xfId="0" applyFont="1" applyBorder="1"/>
    <xf numFmtId="0" fontId="0" fillId="0" borderId="26" xfId="0" applyBorder="1"/>
    <xf numFmtId="0" fontId="0" fillId="0" borderId="27" xfId="0" applyBorder="1"/>
    <xf numFmtId="0" fontId="0" fillId="0" borderId="10" xfId="0" applyBorder="1"/>
    <xf numFmtId="0" fontId="0" fillId="0" borderId="28" xfId="0" applyBorder="1"/>
    <xf numFmtId="0" fontId="0" fillId="0" borderId="18" xfId="0" applyBorder="1"/>
    <xf numFmtId="0" fontId="7" fillId="0" borderId="22" xfId="0" applyFont="1" applyBorder="1"/>
    <xf numFmtId="0" fontId="7" fillId="0" borderId="29" xfId="0" applyFont="1" applyBorder="1"/>
    <xf numFmtId="0" fontId="0" fillId="0" borderId="30" xfId="0" applyBorder="1"/>
    <xf numFmtId="0" fontId="0" fillId="0" borderId="31" xfId="0" applyBorder="1"/>
    <xf numFmtId="0" fontId="5" fillId="0" borderId="1" xfId="0" applyFont="1" applyFill="1" applyBorder="1"/>
    <xf numFmtId="0" fontId="0" fillId="0" borderId="1" xfId="0" applyFill="1" applyBorder="1"/>
    <xf numFmtId="0" fontId="7" fillId="0" borderId="18" xfId="0" applyFont="1" applyFill="1" applyBorder="1"/>
    <xf numFmtId="1" fontId="5" fillId="0" borderId="19" xfId="0" applyNumberFormat="1" applyFont="1" applyFill="1" applyBorder="1" applyAlignment="1"/>
    <xf numFmtId="2" fontId="5" fillId="0" borderId="21" xfId="0" applyNumberFormat="1" applyFont="1" applyFill="1" applyBorder="1" applyAlignment="1"/>
    <xf numFmtId="0" fontId="7" fillId="0" borderId="23" xfId="0" applyFont="1" applyFill="1" applyBorder="1"/>
    <xf numFmtId="0" fontId="0" fillId="0" borderId="23" xfId="0" applyFill="1" applyBorder="1"/>
    <xf numFmtId="0" fontId="13" fillId="0" borderId="24" xfId="0" applyFont="1" applyFill="1" applyBorder="1" applyAlignment="1"/>
    <xf numFmtId="0" fontId="7" fillId="0" borderId="19" xfId="0" applyFont="1" applyBorder="1"/>
    <xf numFmtId="0" fontId="7" fillId="0" borderId="21" xfId="0" applyFont="1" applyBorder="1"/>
    <xf numFmtId="0" fontId="7" fillId="0" borderId="24" xfId="0" applyFont="1" applyBorder="1"/>
    <xf numFmtId="0" fontId="7" fillId="0" borderId="32" xfId="0" applyFont="1" applyBorder="1"/>
    <xf numFmtId="0" fontId="0" fillId="0" borderId="16" xfId="0" applyBorder="1"/>
    <xf numFmtId="0" fontId="0" fillId="0" borderId="15" xfId="0" applyBorder="1"/>
    <xf numFmtId="0" fontId="0" fillId="0" borderId="33" xfId="0" applyBorder="1"/>
    <xf numFmtId="0" fontId="5" fillId="3" borderId="23" xfId="0" applyFont="1" applyFill="1" applyBorder="1" applyAlignment="1"/>
    <xf numFmtId="0" fontId="17" fillId="2" borderId="0" xfId="0" applyFont="1" applyFill="1" applyAlignment="1">
      <alignment horizontal="left"/>
    </xf>
    <xf numFmtId="0" fontId="5" fillId="0" borderId="0" xfId="0" applyFont="1"/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0" xfId="0" applyFont="1" applyBorder="1"/>
    <xf numFmtId="0" fontId="0" fillId="0" borderId="54" xfId="0" applyBorder="1"/>
    <xf numFmtId="0" fontId="5" fillId="0" borderId="0" xfId="0" applyFont="1" applyBorder="1"/>
    <xf numFmtId="0" fontId="5" fillId="0" borderId="53" xfId="0" applyFont="1" applyBorder="1"/>
    <xf numFmtId="0" fontId="2" fillId="0" borderId="0" xfId="0" applyFont="1" applyBorder="1"/>
    <xf numFmtId="0" fontId="2" fillId="0" borderId="54" xfId="0" applyFont="1" applyBorder="1"/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Font="1" applyFill="1" applyBorder="1"/>
    <xf numFmtId="170" fontId="0" fillId="0" borderId="0" xfId="0" applyNumberFormat="1" applyBorder="1" applyAlignment="1">
      <alignment horizontal="right"/>
    </xf>
    <xf numFmtId="0" fontId="3" fillId="0" borderId="0" xfId="0" applyFont="1" applyBorder="1"/>
    <xf numFmtId="0" fontId="0" fillId="0" borderId="55" xfId="0" applyBorder="1"/>
    <xf numFmtId="0" fontId="2" fillId="0" borderId="49" xfId="0" applyFont="1" applyBorder="1"/>
    <xf numFmtId="0" fontId="2" fillId="0" borderId="56" xfId="0" applyFont="1" applyBorder="1"/>
    <xf numFmtId="0" fontId="0" fillId="0" borderId="0" xfId="0" applyFont="1" applyBorder="1" applyAlignment="1">
      <alignment horizontal="right"/>
    </xf>
    <xf numFmtId="0" fontId="20" fillId="0" borderId="0" xfId="0" applyFont="1" applyBorder="1"/>
    <xf numFmtId="170" fontId="0" fillId="0" borderId="0" xfId="0" applyNumberFormat="1" applyBorder="1"/>
    <xf numFmtId="170" fontId="0" fillId="0" borderId="0" xfId="0" applyNumberFormat="1" applyFont="1" applyBorder="1" applyAlignment="1">
      <alignment horizontal="left"/>
    </xf>
    <xf numFmtId="0" fontId="0" fillId="0" borderId="49" xfId="0" applyBorder="1"/>
    <xf numFmtId="0" fontId="0" fillId="0" borderId="56" xfId="0" applyBorder="1"/>
    <xf numFmtId="2" fontId="0" fillId="0" borderId="0" xfId="0" applyNumberFormat="1" applyBorder="1"/>
    <xf numFmtId="3" fontId="0" fillId="0" borderId="0" xfId="0" applyNumberFormat="1" applyBorder="1"/>
    <xf numFmtId="4" fontId="0" fillId="0" borderId="0" xfId="0" applyNumberFormat="1" applyBorder="1"/>
    <xf numFmtId="3" fontId="0" fillId="0" borderId="0" xfId="0" applyNumberFormat="1"/>
    <xf numFmtId="3" fontId="0" fillId="0" borderId="0" xfId="0" applyNumberFormat="1" applyBorder="1" applyAlignment="1">
      <alignment horizontal="right"/>
    </xf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4" fontId="5" fillId="0" borderId="58" xfId="0" applyNumberFormat="1" applyFont="1" applyBorder="1" applyAlignment="1">
      <alignment horizontal="right" vertical="center"/>
    </xf>
    <xf numFmtId="0" fontId="5" fillId="0" borderId="59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171" fontId="1" fillId="0" borderId="0" xfId="0" applyNumberFormat="1" applyFont="1" applyAlignment="1">
      <alignment horizontal="left"/>
    </xf>
    <xf numFmtId="49" fontId="5" fillId="0" borderId="49" xfId="0" applyNumberFormat="1" applyFont="1" applyBorder="1"/>
    <xf numFmtId="0" fontId="5" fillId="0" borderId="51" xfId="0" applyFont="1" applyBorder="1" applyAlignment="1"/>
    <xf numFmtId="49" fontId="5" fillId="0" borderId="51" xfId="0" applyNumberFormat="1" applyFont="1" applyBorder="1" applyAlignment="1">
      <alignment horizontal="right"/>
    </xf>
    <xf numFmtId="49" fontId="5" fillId="0" borderId="51" xfId="0" applyNumberFormat="1" applyFont="1" applyBorder="1"/>
    <xf numFmtId="49" fontId="0" fillId="0" borderId="51" xfId="0" applyNumberFormat="1" applyBorder="1"/>
    <xf numFmtId="0" fontId="6" fillId="0" borderId="0" xfId="0" applyFont="1" applyBorder="1"/>
    <xf numFmtId="170" fontId="0" fillId="0" borderId="0" xfId="0" applyNumberFormat="1"/>
    <xf numFmtId="170" fontId="0" fillId="0" borderId="0" xfId="0" applyNumberFormat="1" applyFont="1"/>
    <xf numFmtId="0" fontId="0" fillId="0" borderId="0" xfId="0" applyFont="1" applyBorder="1" applyAlignment="1">
      <alignment horizontal="left"/>
    </xf>
    <xf numFmtId="170" fontId="0" fillId="0" borderId="0" xfId="0" applyNumberFormat="1" applyFont="1" applyBorder="1"/>
    <xf numFmtId="172" fontId="0" fillId="0" borderId="0" xfId="0" applyNumberFormat="1" applyBorder="1"/>
    <xf numFmtId="3" fontId="0" fillId="0" borderId="0" xfId="0" applyNumberFormat="1" applyFont="1" applyBorder="1"/>
    <xf numFmtId="0" fontId="0" fillId="0" borderId="0" xfId="0" applyFont="1"/>
    <xf numFmtId="0" fontId="5" fillId="0" borderId="0" xfId="0" applyFont="1" applyFill="1" applyBorder="1" applyAlignment="1">
      <alignment horizontal="left"/>
    </xf>
    <xf numFmtId="0" fontId="2" fillId="0" borderId="54" xfId="0" applyFont="1" applyBorder="1" applyAlignment="1"/>
    <xf numFmtId="0" fontId="21" fillId="0" borderId="0" xfId="0" applyFont="1" applyBorder="1"/>
    <xf numFmtId="3" fontId="21" fillId="0" borderId="0" xfId="0" applyNumberFormat="1" applyFont="1" applyBorder="1"/>
    <xf numFmtId="0" fontId="21" fillId="0" borderId="21" xfId="0" applyFont="1" applyBorder="1"/>
    <xf numFmtId="0" fontId="5" fillId="0" borderId="0" xfId="0" applyFont="1" applyFill="1" applyBorder="1" applyAlignment="1">
      <alignment horizontal="left"/>
    </xf>
    <xf numFmtId="0" fontId="0" fillId="0" borderId="13" xfId="0" applyBorder="1"/>
    <xf numFmtId="0" fontId="0" fillId="0" borderId="2" xfId="0" applyBorder="1"/>
    <xf numFmtId="0" fontId="21" fillId="0" borderId="60" xfId="0" applyFont="1" applyBorder="1"/>
    <xf numFmtId="2" fontId="0" fillId="0" borderId="13" xfId="0" applyNumberFormat="1" applyBorder="1"/>
    <xf numFmtId="2" fontId="7" fillId="0" borderId="23" xfId="0" applyNumberFormat="1" applyFont="1" applyBorder="1"/>
    <xf numFmtId="0" fontId="7" fillId="0" borderId="13" xfId="0" applyFont="1" applyFill="1" applyBorder="1"/>
    <xf numFmtId="0" fontId="0" fillId="0" borderId="13" xfId="0" applyFill="1" applyBorder="1"/>
    <xf numFmtId="0" fontId="13" fillId="0" borderId="61" xfId="0" applyFont="1" applyFill="1" applyBorder="1" applyAlignment="1"/>
    <xf numFmtId="0" fontId="7" fillId="0" borderId="44" xfId="0" applyFont="1" applyFill="1" applyBorder="1"/>
    <xf numFmtId="0" fontId="22" fillId="0" borderId="60" xfId="0" applyFont="1" applyBorder="1"/>
    <xf numFmtId="0" fontId="21" fillId="0" borderId="0" xfId="0" applyFont="1"/>
    <xf numFmtId="165" fontId="8" fillId="2" borderId="0" xfId="0" applyNumberFormat="1" applyFont="1" applyFill="1" applyBorder="1" applyAlignment="1" applyProtection="1"/>
    <xf numFmtId="0" fontId="0" fillId="2" borderId="0" xfId="0" applyFill="1" applyAlignment="1">
      <alignment horizontal="center"/>
    </xf>
    <xf numFmtId="0" fontId="0" fillId="2" borderId="0" xfId="0" applyFill="1" applyBorder="1" applyProtection="1"/>
    <xf numFmtId="0" fontId="3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Protection="1"/>
    <xf numFmtId="0" fontId="16" fillId="2" borderId="0" xfId="0" applyFont="1" applyFill="1" applyAlignment="1" applyProtection="1">
      <alignment horizontal="left"/>
    </xf>
    <xf numFmtId="0" fontId="16" fillId="2" borderId="0" xfId="0" applyFont="1" applyFill="1" applyAlignment="1" applyProtection="1"/>
    <xf numFmtId="0" fontId="15" fillId="2" borderId="0" xfId="0" applyFont="1" applyFill="1" applyAlignment="1" applyProtection="1">
      <alignment vertical="center"/>
    </xf>
    <xf numFmtId="0" fontId="15" fillId="2" borderId="0" xfId="0" applyFont="1" applyFill="1" applyProtection="1"/>
    <xf numFmtId="0" fontId="25" fillId="2" borderId="0" xfId="0" applyFont="1" applyFill="1" applyProtection="1"/>
    <xf numFmtId="0" fontId="15" fillId="2" borderId="0" xfId="0" applyFont="1" applyFill="1" applyAlignment="1" applyProtection="1">
      <alignment horizontal="left" vertical="center"/>
    </xf>
    <xf numFmtId="0" fontId="15" fillId="2" borderId="0" xfId="0" applyFont="1" applyFill="1" applyAlignment="1" applyProtection="1"/>
    <xf numFmtId="0" fontId="0" fillId="2" borderId="0" xfId="0" applyFill="1" applyAlignment="1" applyProtection="1">
      <alignment horizontal="center"/>
    </xf>
    <xf numFmtId="0" fontId="17" fillId="2" borderId="0" xfId="0" applyFont="1" applyFill="1" applyAlignment="1" applyProtection="1">
      <alignment horizontal="left"/>
    </xf>
    <xf numFmtId="0" fontId="17" fillId="2" borderId="0" xfId="0" applyFont="1" applyFill="1" applyAlignment="1" applyProtection="1">
      <alignment horizontal="left"/>
    </xf>
    <xf numFmtId="0" fontId="30" fillId="2" borderId="0" xfId="0" applyFont="1" applyFill="1"/>
    <xf numFmtId="0" fontId="30" fillId="2" borderId="0" xfId="0" applyFont="1" applyFill="1" applyBorder="1"/>
    <xf numFmtId="0" fontId="33" fillId="5" borderId="2" xfId="0" applyFont="1" applyFill="1" applyBorder="1" applyAlignment="1" applyProtection="1"/>
    <xf numFmtId="0" fontId="33" fillId="5" borderId="3" xfId="0" applyFont="1" applyFill="1" applyBorder="1" applyAlignment="1" applyProtection="1"/>
    <xf numFmtId="0" fontId="34" fillId="5" borderId="3" xfId="0" applyFont="1" applyFill="1" applyBorder="1"/>
    <xf numFmtId="0" fontId="34" fillId="5" borderId="3" xfId="0" applyFont="1" applyFill="1" applyBorder="1" applyAlignment="1"/>
    <xf numFmtId="0" fontId="34" fillId="5" borderId="4" xfId="0" applyFont="1" applyFill="1" applyBorder="1" applyAlignment="1"/>
    <xf numFmtId="0" fontId="33" fillId="5" borderId="5" xfId="0" applyFont="1" applyFill="1" applyBorder="1" applyAlignment="1" applyProtection="1"/>
    <xf numFmtId="0" fontId="33" fillId="5" borderId="0" xfId="0" applyFont="1" applyFill="1" applyBorder="1" applyAlignment="1" applyProtection="1"/>
    <xf numFmtId="0" fontId="34" fillId="5" borderId="6" xfId="0" applyFont="1" applyFill="1" applyBorder="1" applyAlignment="1"/>
    <xf numFmtId="0" fontId="35" fillId="5" borderId="5" xfId="0" applyFont="1" applyFill="1" applyBorder="1" applyAlignment="1" applyProtection="1">
      <alignment horizontal="left"/>
    </xf>
    <xf numFmtId="0" fontId="35" fillId="5" borderId="0" xfId="0" applyFont="1" applyFill="1" applyBorder="1" applyAlignment="1" applyProtection="1">
      <alignment horizontal="left"/>
    </xf>
    <xf numFmtId="0" fontId="34" fillId="5" borderId="0" xfId="0" applyFont="1" applyFill="1" applyBorder="1"/>
    <xf numFmtId="0" fontId="34" fillId="5" borderId="0" xfId="0" applyFont="1" applyFill="1" applyBorder="1" applyAlignment="1"/>
    <xf numFmtId="0" fontId="35" fillId="5" borderId="7" xfId="0" applyFont="1" applyFill="1" applyBorder="1" applyAlignment="1"/>
    <xf numFmtId="0" fontId="33" fillId="5" borderId="5" xfId="0" applyFont="1" applyFill="1" applyBorder="1" applyAlignment="1">
      <alignment horizontal="left"/>
    </xf>
    <xf numFmtId="0" fontId="35" fillId="5" borderId="5" xfId="0" applyFont="1" applyFill="1" applyBorder="1" applyAlignment="1">
      <alignment horizontal="left"/>
    </xf>
    <xf numFmtId="0" fontId="35" fillId="5" borderId="5" xfId="0" applyFont="1" applyFill="1" applyBorder="1" applyAlignment="1"/>
    <xf numFmtId="0" fontId="35" fillId="5" borderId="0" xfId="0" applyFont="1" applyFill="1" applyBorder="1" applyAlignment="1">
      <alignment horizontal="left"/>
    </xf>
    <xf numFmtId="0" fontId="35" fillId="5" borderId="6" xfId="0" applyFont="1" applyFill="1" applyBorder="1" applyAlignment="1">
      <alignment horizontal="left"/>
    </xf>
    <xf numFmtId="0" fontId="35" fillId="5" borderId="8" xfId="0" applyFont="1" applyFill="1" applyBorder="1" applyAlignment="1">
      <alignment horizontal="left"/>
    </xf>
    <xf numFmtId="0" fontId="35" fillId="5" borderId="7" xfId="0" applyFont="1" applyFill="1" applyBorder="1" applyAlignment="1">
      <alignment horizontal="left"/>
    </xf>
    <xf numFmtId="0" fontId="33" fillId="5" borderId="7" xfId="0" applyFont="1" applyFill="1" applyBorder="1" applyAlignment="1"/>
    <xf numFmtId="0" fontId="34" fillId="5" borderId="7" xfId="0" applyFont="1" applyFill="1" applyBorder="1"/>
    <xf numFmtId="0" fontId="34" fillId="5" borderId="7" xfId="0" applyFont="1" applyFill="1" applyBorder="1" applyAlignment="1"/>
    <xf numFmtId="0" fontId="34" fillId="5" borderId="9" xfId="0" applyFont="1" applyFill="1" applyBorder="1" applyAlignment="1"/>
    <xf numFmtId="0" fontId="38" fillId="2" borderId="0" xfId="0" applyFont="1" applyFill="1" applyBorder="1" applyAlignment="1"/>
    <xf numFmtId="0" fontId="33" fillId="5" borderId="2" xfId="0" applyFont="1" applyFill="1" applyBorder="1" applyAlignment="1">
      <alignment horizontal="left"/>
    </xf>
    <xf numFmtId="0" fontId="33" fillId="5" borderId="3" xfId="0" applyFont="1" applyFill="1" applyBorder="1" applyAlignment="1">
      <alignment horizontal="left"/>
    </xf>
    <xf numFmtId="0" fontId="33" fillId="5" borderId="3" xfId="0" applyFont="1" applyFill="1" applyBorder="1"/>
    <xf numFmtId="0" fontId="34" fillId="5" borderId="4" xfId="0" applyFont="1" applyFill="1" applyBorder="1"/>
    <xf numFmtId="0" fontId="39" fillId="5" borderId="0" xfId="0" applyFont="1" applyFill="1" applyBorder="1"/>
    <xf numFmtId="0" fontId="33" fillId="5" borderId="0" xfId="0" applyFont="1" applyFill="1" applyBorder="1"/>
    <xf numFmtId="0" fontId="34" fillId="5" borderId="6" xfId="0" applyFont="1" applyFill="1" applyBorder="1"/>
    <xf numFmtId="0" fontId="34" fillId="5" borderId="5" xfId="0" applyFont="1" applyFill="1" applyBorder="1"/>
    <xf numFmtId="0" fontId="37" fillId="5" borderId="0" xfId="0" applyFont="1" applyFill="1" applyBorder="1"/>
    <xf numFmtId="0" fontId="29" fillId="5" borderId="0" xfId="0" applyFont="1" applyFill="1" applyBorder="1"/>
    <xf numFmtId="0" fontId="35" fillId="5" borderId="0" xfId="0" applyFont="1" applyFill="1" applyBorder="1" applyAlignment="1"/>
    <xf numFmtId="0" fontId="40" fillId="5" borderId="0" xfId="0" applyFont="1" applyFill="1" applyBorder="1" applyAlignment="1"/>
    <xf numFmtId="0" fontId="41" fillId="5" borderId="0" xfId="0" applyFont="1" applyFill="1" applyBorder="1" applyAlignment="1"/>
    <xf numFmtId="0" fontId="33" fillId="5" borderId="0" xfId="0" applyFont="1" applyFill="1" applyBorder="1" applyAlignment="1"/>
    <xf numFmtId="0" fontId="33" fillId="5" borderId="5" xfId="0" applyFont="1" applyFill="1" applyBorder="1" applyAlignment="1"/>
    <xf numFmtId="0" fontId="42" fillId="5" borderId="0" xfId="0" applyFont="1" applyFill="1" applyBorder="1"/>
    <xf numFmtId="0" fontId="34" fillId="5" borderId="0" xfId="0" applyFont="1" applyFill="1" applyBorder="1" applyProtection="1"/>
    <xf numFmtId="0" fontId="40" fillId="5" borderId="0" xfId="0" applyFont="1" applyFill="1" applyBorder="1" applyAlignment="1" applyProtection="1"/>
    <xf numFmtId="0" fontId="37" fillId="5" borderId="0" xfId="0" applyFont="1" applyFill="1" applyBorder="1" applyAlignment="1" applyProtection="1">
      <alignment horizontal="left"/>
    </xf>
    <xf numFmtId="0" fontId="42" fillId="5" borderId="0" xfId="0" applyFont="1" applyFill="1" applyBorder="1" applyAlignment="1"/>
    <xf numFmtId="0" fontId="29" fillId="5" borderId="0" xfId="0" applyFont="1" applyFill="1" applyBorder="1" applyProtection="1"/>
    <xf numFmtId="0" fontId="37" fillId="5" borderId="0" xfId="0" applyFont="1" applyFill="1" applyBorder="1" applyProtection="1"/>
    <xf numFmtId="0" fontId="29" fillId="5" borderId="8" xfId="0" applyFont="1" applyFill="1" applyBorder="1"/>
    <xf numFmtId="0" fontId="29" fillId="5" borderId="7" xfId="0" applyFont="1" applyFill="1" applyBorder="1"/>
    <xf numFmtId="0" fontId="37" fillId="5" borderId="7" xfId="0" applyFont="1" applyFill="1" applyBorder="1"/>
    <xf numFmtId="0" fontId="34" fillId="5" borderId="9" xfId="0" applyFont="1" applyFill="1" applyBorder="1"/>
    <xf numFmtId="0" fontId="28" fillId="2" borderId="0" xfId="0" applyFont="1" applyFill="1" applyBorder="1"/>
    <xf numFmtId="0" fontId="43" fillId="2" borderId="0" xfId="0" applyFont="1" applyFill="1" applyBorder="1"/>
    <xf numFmtId="0" fontId="37" fillId="5" borderId="0" xfId="0" applyFont="1" applyFill="1" applyBorder="1" applyAlignment="1"/>
    <xf numFmtId="0" fontId="35" fillId="5" borderId="0" xfId="0" applyFont="1" applyFill="1" applyBorder="1" applyAlignment="1" applyProtection="1"/>
    <xf numFmtId="0" fontId="52" fillId="2" borderId="0" xfId="0" applyFont="1" applyFill="1"/>
    <xf numFmtId="165" fontId="52" fillId="2" borderId="0" xfId="0" applyNumberFormat="1" applyFont="1" applyFill="1" applyAlignment="1">
      <alignment horizontal="center" vertical="center"/>
    </xf>
    <xf numFmtId="0" fontId="52" fillId="2" borderId="0" xfId="0" applyFont="1" applyFill="1" applyAlignment="1">
      <alignment horizontal="center" vertical="center"/>
    </xf>
    <xf numFmtId="0" fontId="52" fillId="0" borderId="0" xfId="0" applyFont="1"/>
    <xf numFmtId="0" fontId="54" fillId="2" borderId="0" xfId="0" applyFont="1" applyFill="1" applyBorder="1" applyAlignment="1">
      <alignment vertical="center"/>
    </xf>
    <xf numFmtId="0" fontId="55" fillId="2" borderId="0" xfId="0" applyFont="1" applyFill="1" applyBorder="1" applyAlignment="1">
      <alignment vertical="center"/>
    </xf>
    <xf numFmtId="0" fontId="56" fillId="2" borderId="0" xfId="0" applyFont="1" applyFill="1"/>
    <xf numFmtId="165" fontId="56" fillId="2" borderId="0" xfId="0" applyNumberFormat="1" applyFont="1" applyFill="1" applyAlignment="1">
      <alignment horizontal="center" vertical="center"/>
    </xf>
    <xf numFmtId="0" fontId="56" fillId="2" borderId="0" xfId="0" applyFont="1" applyFill="1" applyAlignment="1">
      <alignment horizontal="center" vertical="center"/>
    </xf>
    <xf numFmtId="0" fontId="56" fillId="0" borderId="0" xfId="0" applyFont="1"/>
    <xf numFmtId="0" fontId="56" fillId="2" borderId="0" xfId="0" applyFont="1" applyFill="1" applyAlignment="1"/>
    <xf numFmtId="0" fontId="56" fillId="2" borderId="10" xfId="0" applyFont="1" applyFill="1" applyBorder="1" applyAlignment="1"/>
    <xf numFmtId="0" fontId="58" fillId="2" borderId="43" xfId="0" applyFont="1" applyFill="1" applyBorder="1" applyAlignment="1"/>
    <xf numFmtId="0" fontId="56" fillId="0" borderId="0" xfId="0" applyFont="1" applyAlignment="1"/>
    <xf numFmtId="0" fontId="58" fillId="2" borderId="45" xfId="0" applyFont="1" applyFill="1" applyBorder="1" applyAlignment="1"/>
    <xf numFmtId="0" fontId="56" fillId="2" borderId="2" xfId="0" applyFont="1" applyFill="1" applyBorder="1" applyAlignment="1"/>
    <xf numFmtId="0" fontId="58" fillId="2" borderId="44" xfId="0" applyFont="1" applyFill="1" applyBorder="1" applyAlignment="1"/>
    <xf numFmtId="0" fontId="58" fillId="2" borderId="0" xfId="0" applyFont="1" applyFill="1" applyBorder="1" applyAlignment="1"/>
    <xf numFmtId="14" fontId="56" fillId="2" borderId="10" xfId="0" applyNumberFormat="1" applyFont="1" applyFill="1" applyBorder="1" applyAlignment="1" applyProtection="1"/>
    <xf numFmtId="165" fontId="56" fillId="2" borderId="0" xfId="0" applyNumberFormat="1" applyFont="1" applyFill="1" applyAlignment="1">
      <alignment horizontal="center"/>
    </xf>
    <xf numFmtId="0" fontId="56" fillId="2" borderId="0" xfId="0" applyFont="1" applyFill="1" applyAlignment="1">
      <alignment horizontal="center"/>
    </xf>
    <xf numFmtId="0" fontId="58" fillId="2" borderId="46" xfId="0" applyFont="1" applyFill="1" applyBorder="1" applyAlignment="1"/>
    <xf numFmtId="0" fontId="58" fillId="2" borderId="47" xfId="0" applyFont="1" applyFill="1" applyBorder="1" applyAlignment="1"/>
    <xf numFmtId="0" fontId="58" fillId="2" borderId="48" xfId="0" applyFont="1" applyFill="1" applyBorder="1" applyAlignment="1"/>
    <xf numFmtId="0" fontId="57" fillId="2" borderId="0" xfId="0" applyFont="1" applyFill="1" applyBorder="1" applyAlignment="1"/>
    <xf numFmtId="0" fontId="56" fillId="2" borderId="0" xfId="0" applyFont="1" applyFill="1" applyBorder="1" applyAlignment="1"/>
    <xf numFmtId="0" fontId="56" fillId="2" borderId="0" xfId="0" applyFont="1" applyFill="1" applyBorder="1" applyAlignment="1">
      <alignment horizontal="center"/>
    </xf>
    <xf numFmtId="0" fontId="57" fillId="2" borderId="1" xfId="0" applyFont="1" applyFill="1" applyBorder="1" applyAlignment="1">
      <alignment horizontal="center"/>
    </xf>
    <xf numFmtId="2" fontId="56" fillId="2" borderId="0" xfId="0" applyNumberFormat="1" applyFont="1" applyFill="1" applyBorder="1" applyAlignment="1">
      <alignment horizontal="center"/>
    </xf>
    <xf numFmtId="4" fontId="56" fillId="2" borderId="0" xfId="0" applyNumberFormat="1" applyFont="1" applyFill="1" applyBorder="1" applyAlignment="1">
      <alignment horizontal="center"/>
    </xf>
    <xf numFmtId="164" fontId="56" fillId="2" borderId="0" xfId="0" applyNumberFormat="1" applyFont="1" applyFill="1" applyBorder="1" applyAlignment="1">
      <alignment horizontal="center"/>
    </xf>
    <xf numFmtId="0" fontId="56" fillId="0" borderId="0" xfId="0" applyFont="1" applyFill="1" applyAlignment="1"/>
    <xf numFmtId="0" fontId="57" fillId="2" borderId="0" xfId="0" applyFont="1" applyFill="1" applyBorder="1" applyAlignment="1">
      <alignment horizontal="left"/>
    </xf>
    <xf numFmtId="0" fontId="57" fillId="2" borderId="0" xfId="0" applyFont="1" applyFill="1" applyBorder="1" applyAlignment="1">
      <alignment horizontal="center"/>
    </xf>
    <xf numFmtId="164" fontId="57" fillId="2" borderId="0" xfId="3" applyNumberFormat="1" applyFont="1" applyFill="1" applyBorder="1" applyAlignment="1">
      <alignment horizontal="center"/>
    </xf>
    <xf numFmtId="0" fontId="56" fillId="0" borderId="0" xfId="0" applyFont="1" applyFill="1"/>
    <xf numFmtId="0" fontId="60" fillId="2" borderId="0" xfId="0" applyFont="1" applyFill="1" applyAlignment="1">
      <alignment vertical="center" wrapText="1"/>
    </xf>
    <xf numFmtId="0" fontId="56" fillId="2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60" fillId="2" borderId="0" xfId="0" applyFont="1" applyFill="1" applyAlignment="1">
      <alignment horizontal="center" vertical="center" wrapText="1"/>
    </xf>
    <xf numFmtId="0" fontId="61" fillId="2" borderId="0" xfId="0" applyFont="1" applyFill="1" applyAlignment="1">
      <alignment horizontal="left" vertical="center" wrapText="1"/>
    </xf>
    <xf numFmtId="0" fontId="62" fillId="2" borderId="0" xfId="0" applyFont="1" applyFill="1" applyAlignment="1">
      <alignment horizontal="left" vertical="center"/>
    </xf>
    <xf numFmtId="165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64" fontId="63" fillId="2" borderId="15" xfId="3" applyNumberFormat="1" applyFont="1" applyFill="1" applyBorder="1" applyAlignment="1">
      <alignment horizontal="center"/>
    </xf>
    <xf numFmtId="14" fontId="7" fillId="0" borderId="0" xfId="0" applyNumberFormat="1" applyFont="1" applyBorder="1"/>
    <xf numFmtId="14" fontId="0" fillId="0" borderId="0" xfId="0" applyNumberFormat="1" applyBorder="1"/>
    <xf numFmtId="166" fontId="0" fillId="0" borderId="0" xfId="0" applyNumberFormat="1" applyBorder="1" applyAlignment="1">
      <alignment horizontal="right"/>
    </xf>
    <xf numFmtId="0" fontId="0" fillId="0" borderId="62" xfId="0" applyBorder="1"/>
    <xf numFmtId="0" fontId="7" fillId="0" borderId="34" xfId="0" applyFont="1" applyBorder="1"/>
    <xf numFmtId="0" fontId="0" fillId="0" borderId="67" xfId="0" applyBorder="1"/>
    <xf numFmtId="0" fontId="7" fillId="0" borderId="66" xfId="0" applyFont="1" applyBorder="1"/>
    <xf numFmtId="0" fontId="0" fillId="0" borderId="68" xfId="0" applyBorder="1"/>
    <xf numFmtId="0" fontId="7" fillId="0" borderId="69" xfId="0" applyFont="1" applyBorder="1"/>
    <xf numFmtId="0" fontId="64" fillId="2" borderId="0" xfId="0" applyFont="1" applyFill="1" applyAlignment="1"/>
    <xf numFmtId="164" fontId="64" fillId="2" borderId="1" xfId="0" applyNumberFormat="1" applyFont="1" applyFill="1" applyBorder="1" applyAlignment="1">
      <alignment horizontal="right"/>
    </xf>
    <xf numFmtId="164" fontId="65" fillId="2" borderId="1" xfId="2" applyNumberFormat="1" applyFont="1" applyFill="1" applyBorder="1" applyAlignment="1">
      <alignment horizontal="center"/>
    </xf>
    <xf numFmtId="0" fontId="65" fillId="2" borderId="0" xfId="0" applyFont="1" applyFill="1" applyAlignment="1"/>
    <xf numFmtId="0" fontId="64" fillId="0" borderId="0" xfId="0" applyFont="1" applyAlignment="1"/>
    <xf numFmtId="0" fontId="64" fillId="2" borderId="0" xfId="0" applyFont="1" applyFill="1" applyAlignment="1">
      <alignment horizontal="left"/>
    </xf>
    <xf numFmtId="164" fontId="65" fillId="2" borderId="1" xfId="0" applyNumberFormat="1" applyFont="1" applyFill="1" applyBorder="1" applyAlignment="1">
      <alignment horizontal="right"/>
    </xf>
    <xf numFmtId="0" fontId="64" fillId="2" borderId="14" xfId="0" applyFont="1" applyFill="1" applyBorder="1" applyAlignment="1">
      <alignment horizontal="center"/>
    </xf>
    <xf numFmtId="164" fontId="65" fillId="2" borderId="15" xfId="0" applyNumberFormat="1" applyFont="1" applyFill="1" applyBorder="1" applyAlignment="1">
      <alignment horizontal="center"/>
    </xf>
    <xf numFmtId="0" fontId="64" fillId="2" borderId="0" xfId="0" applyFont="1" applyFill="1" applyBorder="1" applyAlignment="1"/>
    <xf numFmtId="0" fontId="65" fillId="2" borderId="0" xfId="0" applyFont="1" applyFill="1" applyBorder="1" applyAlignment="1">
      <alignment horizontal="left"/>
    </xf>
    <xf numFmtId="0" fontId="66" fillId="2" borderId="0" xfId="0" applyFont="1" applyFill="1" applyBorder="1" applyAlignment="1">
      <alignment horizontal="center"/>
    </xf>
    <xf numFmtId="0" fontId="64" fillId="2" borderId="0" xfId="0" applyFont="1" applyFill="1" applyBorder="1" applyAlignment="1">
      <alignment horizontal="center"/>
    </xf>
    <xf numFmtId="164" fontId="65" fillId="2" borderId="0" xfId="0" applyNumberFormat="1" applyFont="1" applyFill="1" applyBorder="1" applyAlignment="1">
      <alignment horizontal="center"/>
    </xf>
    <xf numFmtId="164" fontId="64" fillId="2" borderId="16" xfId="0" applyNumberFormat="1" applyFont="1" applyFill="1" applyBorder="1" applyAlignment="1">
      <alignment horizontal="right"/>
    </xf>
    <xf numFmtId="164" fontId="65" fillId="2" borderId="15" xfId="3" applyNumberFormat="1" applyFont="1" applyFill="1" applyBorder="1" applyAlignment="1" applyProtection="1">
      <alignment horizontal="center"/>
    </xf>
    <xf numFmtId="164" fontId="64" fillId="2" borderId="38" xfId="0" applyNumberFormat="1" applyFont="1" applyFill="1" applyBorder="1" applyAlignment="1">
      <alignment horizontal="right"/>
    </xf>
    <xf numFmtId="164" fontId="65" fillId="2" borderId="41" xfId="3" applyNumberFormat="1" applyFont="1" applyFill="1" applyBorder="1" applyAlignment="1" applyProtection="1">
      <alignment horizontal="center"/>
    </xf>
    <xf numFmtId="2" fontId="5" fillId="0" borderId="66" xfId="0" applyNumberFormat="1" applyFont="1" applyBorder="1"/>
    <xf numFmtId="0" fontId="31" fillId="5" borderId="10" xfId="0" applyFont="1" applyFill="1" applyBorder="1" applyAlignment="1">
      <alignment horizontal="center"/>
    </xf>
    <xf numFmtId="0" fontId="31" fillId="5" borderId="11" xfId="0" applyFont="1" applyFill="1" applyBorder="1" applyAlignment="1">
      <alignment horizontal="center"/>
    </xf>
    <xf numFmtId="0" fontId="32" fillId="5" borderId="11" xfId="0" applyFont="1" applyFill="1" applyBorder="1" applyAlignment="1">
      <alignment horizontal="right"/>
    </xf>
    <xf numFmtId="49" fontId="31" fillId="5" borderId="11" xfId="0" applyNumberFormat="1" applyFont="1" applyFill="1" applyBorder="1" applyAlignment="1">
      <alignment horizontal="left"/>
    </xf>
    <xf numFmtId="49" fontId="31" fillId="5" borderId="12" xfId="0" applyNumberFormat="1" applyFont="1" applyFill="1" applyBorder="1" applyAlignment="1">
      <alignment horizontal="left"/>
    </xf>
    <xf numFmtId="0" fontId="35" fillId="5" borderId="3" xfId="0" applyFont="1" applyFill="1" applyBorder="1" applyAlignment="1">
      <alignment horizontal="center"/>
    </xf>
    <xf numFmtId="0" fontId="36" fillId="4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 wrapText="1"/>
    </xf>
    <xf numFmtId="0" fontId="37" fillId="5" borderId="7" xfId="0" applyFont="1" applyFill="1" applyBorder="1" applyAlignment="1">
      <alignment horizontal="center"/>
    </xf>
    <xf numFmtId="0" fontId="33" fillId="5" borderId="10" xfId="0" applyFont="1" applyFill="1" applyBorder="1" applyAlignment="1">
      <alignment horizontal="left"/>
    </xf>
    <xf numFmtId="0" fontId="33" fillId="5" borderId="11" xfId="0" applyFont="1" applyFill="1" applyBorder="1" applyAlignment="1">
      <alignment horizontal="left"/>
    </xf>
    <xf numFmtId="0" fontId="33" fillId="5" borderId="12" xfId="0" applyFont="1" applyFill="1" applyBorder="1" applyAlignment="1">
      <alignment horizontal="left"/>
    </xf>
    <xf numFmtId="0" fontId="33" fillId="2" borderId="10" xfId="0" applyNumberFormat="1" applyFont="1" applyFill="1" applyBorder="1" applyAlignment="1" applyProtection="1">
      <alignment horizontal="left"/>
      <protection locked="0"/>
    </xf>
    <xf numFmtId="0" fontId="33" fillId="2" borderId="11" xfId="0" applyNumberFormat="1" applyFont="1" applyFill="1" applyBorder="1" applyAlignment="1" applyProtection="1">
      <alignment horizontal="left"/>
      <protection locked="0"/>
    </xf>
    <xf numFmtId="0" fontId="33" fillId="2" borderId="12" xfId="0" applyNumberFormat="1" applyFont="1" applyFill="1" applyBorder="1" applyAlignment="1" applyProtection="1">
      <alignment horizontal="left"/>
      <protection locked="0"/>
    </xf>
    <xf numFmtId="0" fontId="34" fillId="2" borderId="10" xfId="0" applyFont="1" applyFill="1" applyBorder="1" applyAlignment="1" applyProtection="1">
      <alignment horizontal="center" vertical="center" wrapText="1"/>
      <protection locked="0"/>
    </xf>
    <xf numFmtId="0" fontId="34" fillId="2" borderId="11" xfId="0" applyFont="1" applyFill="1" applyBorder="1" applyAlignment="1" applyProtection="1">
      <alignment horizontal="center" vertical="center" wrapText="1"/>
      <protection locked="0"/>
    </xf>
    <xf numFmtId="0" fontId="34" fillId="2" borderId="12" xfId="0" applyFont="1" applyFill="1" applyBorder="1" applyAlignment="1" applyProtection="1">
      <alignment horizontal="center" vertical="center" wrapText="1"/>
      <protection locked="0"/>
    </xf>
    <xf numFmtId="0" fontId="33" fillId="5" borderId="1" xfId="0" applyFont="1" applyFill="1" applyBorder="1" applyAlignment="1">
      <alignment horizontal="left"/>
    </xf>
    <xf numFmtId="49" fontId="33" fillId="2" borderId="10" xfId="0" applyNumberFormat="1" applyFont="1" applyFill="1" applyBorder="1" applyAlignment="1" applyProtection="1">
      <alignment horizontal="left"/>
      <protection locked="0"/>
    </xf>
    <xf numFmtId="49" fontId="33" fillId="2" borderId="11" xfId="0" applyNumberFormat="1" applyFont="1" applyFill="1" applyBorder="1" applyAlignment="1" applyProtection="1">
      <alignment horizontal="left"/>
      <protection locked="0"/>
    </xf>
    <xf numFmtId="49" fontId="33" fillId="2" borderId="12" xfId="0" applyNumberFormat="1" applyFont="1" applyFill="1" applyBorder="1" applyAlignment="1" applyProtection="1">
      <alignment horizontal="left"/>
      <protection locked="0"/>
    </xf>
    <xf numFmtId="167" fontId="33" fillId="2" borderId="11" xfId="0" applyNumberFormat="1" applyFont="1" applyFill="1" applyBorder="1" applyAlignment="1" applyProtection="1">
      <alignment horizontal="center"/>
      <protection locked="0"/>
    </xf>
    <xf numFmtId="167" fontId="33" fillId="2" borderId="12" xfId="0" applyNumberFormat="1" applyFont="1" applyFill="1" applyBorder="1" applyAlignment="1" applyProtection="1">
      <alignment horizontal="center"/>
      <protection locked="0"/>
    </xf>
    <xf numFmtId="165" fontId="33" fillId="2" borderId="11" xfId="0" applyNumberFormat="1" applyFont="1" applyFill="1" applyBorder="1" applyAlignment="1" applyProtection="1">
      <alignment horizontal="center"/>
      <protection locked="0"/>
    </xf>
    <xf numFmtId="165" fontId="33" fillId="2" borderId="12" xfId="0" applyNumberFormat="1" applyFont="1" applyFill="1" applyBorder="1" applyAlignment="1" applyProtection="1">
      <alignment horizontal="center"/>
      <protection locked="0"/>
    </xf>
    <xf numFmtId="168" fontId="33" fillId="2" borderId="11" xfId="0" applyNumberFormat="1" applyFont="1" applyFill="1" applyBorder="1" applyAlignment="1" applyProtection="1">
      <alignment horizontal="left"/>
      <protection locked="0"/>
    </xf>
    <xf numFmtId="168" fontId="33" fillId="2" borderId="12" xfId="0" applyNumberFormat="1" applyFont="1" applyFill="1" applyBorder="1" applyAlignment="1" applyProtection="1">
      <alignment horizontal="left"/>
      <protection locked="0"/>
    </xf>
    <xf numFmtId="0" fontId="35" fillId="5" borderId="0" xfId="0" applyFont="1" applyFill="1" applyBorder="1" applyAlignment="1">
      <alignment horizontal="center"/>
    </xf>
    <xf numFmtId="49" fontId="12" fillId="2" borderId="10" xfId="1" applyNumberFormat="1" applyFill="1" applyBorder="1" applyAlignment="1" applyProtection="1">
      <alignment horizontal="left" vertical="center"/>
      <protection locked="0"/>
    </xf>
    <xf numFmtId="49" fontId="49" fillId="2" borderId="11" xfId="1" applyNumberFormat="1" applyFont="1" applyFill="1" applyBorder="1" applyAlignment="1" applyProtection="1">
      <alignment horizontal="left" vertical="center"/>
      <protection locked="0"/>
    </xf>
    <xf numFmtId="49" fontId="49" fillId="2" borderId="12" xfId="1" applyNumberFormat="1" applyFont="1" applyFill="1" applyBorder="1" applyAlignment="1" applyProtection="1">
      <alignment horizontal="left" vertical="center"/>
      <protection locked="0"/>
    </xf>
    <xf numFmtId="0" fontId="34" fillId="2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/>
    </xf>
    <xf numFmtId="0" fontId="35" fillId="2" borderId="1" xfId="0" applyFont="1" applyFill="1" applyBorder="1" applyAlignment="1" applyProtection="1">
      <alignment horizontal="center"/>
      <protection locked="0"/>
    </xf>
    <xf numFmtId="0" fontId="24" fillId="2" borderId="0" xfId="0" applyFont="1" applyFill="1" applyAlignment="1" applyProtection="1">
      <alignment horizontal="center"/>
    </xf>
    <xf numFmtId="0" fontId="37" fillId="5" borderId="0" xfId="0" applyFont="1" applyFill="1" applyBorder="1" applyAlignment="1">
      <alignment horizontal="left"/>
    </xf>
    <xf numFmtId="0" fontId="33" fillId="5" borderId="0" xfId="0" applyFont="1" applyFill="1" applyBorder="1" applyAlignment="1">
      <alignment horizontal="center"/>
    </xf>
    <xf numFmtId="0" fontId="46" fillId="5" borderId="0" xfId="0" applyFont="1" applyFill="1" applyBorder="1" applyAlignment="1">
      <alignment horizontal="left"/>
    </xf>
    <xf numFmtId="0" fontId="46" fillId="5" borderId="63" xfId="0" applyFont="1" applyFill="1" applyBorder="1" applyAlignment="1">
      <alignment horizontal="center"/>
    </xf>
    <xf numFmtId="0" fontId="46" fillId="5" borderId="65" xfId="0" applyFont="1" applyFill="1" applyBorder="1" applyAlignment="1">
      <alignment horizontal="center"/>
    </xf>
    <xf numFmtId="0" fontId="47" fillId="2" borderId="1" xfId="0" applyNumberFormat="1" applyFont="1" applyFill="1" applyBorder="1" applyAlignment="1" applyProtection="1">
      <alignment horizontal="center"/>
    </xf>
    <xf numFmtId="0" fontId="47" fillId="2" borderId="10" xfId="0" applyFont="1" applyFill="1" applyBorder="1" applyAlignment="1" applyProtection="1">
      <alignment horizontal="center"/>
      <protection locked="0"/>
    </xf>
    <xf numFmtId="0" fontId="47" fillId="2" borderId="11" xfId="0" applyFont="1" applyFill="1" applyBorder="1" applyAlignment="1" applyProtection="1">
      <alignment horizontal="center"/>
      <protection locked="0"/>
    </xf>
    <xf numFmtId="0" fontId="47" fillId="2" borderId="12" xfId="0" applyFont="1" applyFill="1" applyBorder="1" applyAlignment="1" applyProtection="1">
      <alignment horizontal="center"/>
      <protection locked="0"/>
    </xf>
    <xf numFmtId="0" fontId="47" fillId="5" borderId="1" xfId="0" applyFont="1" applyFill="1" applyBorder="1" applyAlignment="1">
      <alignment horizontal="left"/>
    </xf>
    <xf numFmtId="0" fontId="47" fillId="2" borderId="1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left" vertical="center"/>
    </xf>
    <xf numFmtId="0" fontId="47" fillId="2" borderId="10" xfId="0" applyFont="1" applyFill="1" applyBorder="1" applyAlignment="1" applyProtection="1">
      <alignment horizontal="center"/>
      <protection hidden="1"/>
    </xf>
    <xf numFmtId="0" fontId="47" fillId="2" borderId="11" xfId="0" applyFont="1" applyFill="1" applyBorder="1" applyAlignment="1" applyProtection="1">
      <alignment horizontal="center"/>
      <protection hidden="1"/>
    </xf>
    <xf numFmtId="0" fontId="47" fillId="2" borderId="12" xfId="0" applyFont="1" applyFill="1" applyBorder="1" applyAlignment="1" applyProtection="1">
      <alignment horizontal="center"/>
      <protection hidden="1"/>
    </xf>
    <xf numFmtId="0" fontId="47" fillId="2" borderId="1" xfId="0" applyFont="1" applyFill="1" applyBorder="1" applyAlignment="1" applyProtection="1">
      <alignment horizontal="center"/>
    </xf>
    <xf numFmtId="0" fontId="47" fillId="5" borderId="10" xfId="0" applyFont="1" applyFill="1" applyBorder="1" applyAlignment="1">
      <alignment horizontal="left"/>
    </xf>
    <xf numFmtId="0" fontId="47" fillId="5" borderId="12" xfId="0" applyFont="1" applyFill="1" applyBorder="1" applyAlignment="1">
      <alignment horizontal="left"/>
    </xf>
    <xf numFmtId="0" fontId="33" fillId="5" borderId="63" xfId="0" applyFont="1" applyFill="1" applyBorder="1" applyAlignment="1">
      <alignment horizontal="left"/>
    </xf>
    <xf numFmtId="0" fontId="33" fillId="5" borderId="64" xfId="0" applyFont="1" applyFill="1" applyBorder="1" applyAlignment="1">
      <alignment horizontal="left"/>
    </xf>
    <xf numFmtId="0" fontId="51" fillId="2" borderId="10" xfId="0" applyFont="1" applyFill="1" applyBorder="1" applyAlignment="1" applyProtection="1">
      <alignment horizontal="center"/>
      <protection locked="0"/>
    </xf>
    <xf numFmtId="0" fontId="51" fillId="2" borderId="11" xfId="0" applyFont="1" applyFill="1" applyBorder="1" applyAlignment="1" applyProtection="1">
      <alignment horizontal="center"/>
      <protection locked="0"/>
    </xf>
    <xf numFmtId="0" fontId="51" fillId="2" borderId="12" xfId="0" applyFont="1" applyFill="1" applyBorder="1" applyAlignment="1" applyProtection="1">
      <alignment horizontal="center"/>
      <protection locked="0"/>
    </xf>
    <xf numFmtId="0" fontId="47" fillId="2" borderId="1" xfId="0" applyFont="1" applyFill="1" applyBorder="1" applyAlignment="1" applyProtection="1">
      <alignment horizontal="center"/>
      <protection hidden="1"/>
    </xf>
    <xf numFmtId="0" fontId="39" fillId="5" borderId="0" xfId="0" applyFont="1" applyFill="1" applyBorder="1" applyAlignment="1">
      <alignment horizontal="left"/>
    </xf>
    <xf numFmtId="0" fontId="46" fillId="5" borderId="63" xfId="0" applyFont="1" applyFill="1" applyBorder="1" applyAlignment="1">
      <alignment horizontal="left"/>
    </xf>
    <xf numFmtId="0" fontId="46" fillId="5" borderId="64" xfId="0" applyFont="1" applyFill="1" applyBorder="1" applyAlignment="1">
      <alignment horizontal="left"/>
    </xf>
    <xf numFmtId="0" fontId="46" fillId="5" borderId="65" xfId="0" applyFont="1" applyFill="1" applyBorder="1" applyAlignment="1">
      <alignment horizontal="left"/>
    </xf>
    <xf numFmtId="0" fontId="50" fillId="2" borderId="1" xfId="0" applyFont="1" applyFill="1" applyBorder="1" applyAlignment="1" applyProtection="1">
      <alignment horizontal="center"/>
    </xf>
    <xf numFmtId="0" fontId="18" fillId="2" borderId="0" xfId="0" applyFont="1" applyFill="1" applyAlignment="1" applyProtection="1">
      <alignment horizontal="center"/>
    </xf>
    <xf numFmtId="0" fontId="26" fillId="2" borderId="0" xfId="0" applyFont="1" applyFill="1" applyAlignment="1" applyProtection="1">
      <alignment horizontal="center"/>
    </xf>
    <xf numFmtId="0" fontId="37" fillId="5" borderId="10" xfId="0" applyFont="1" applyFill="1" applyBorder="1" applyAlignment="1">
      <alignment horizontal="left"/>
    </xf>
    <xf numFmtId="0" fontId="37" fillId="5" borderId="11" xfId="0" applyFont="1" applyFill="1" applyBorder="1" applyAlignment="1">
      <alignment horizontal="left"/>
    </xf>
    <xf numFmtId="0" fontId="37" fillId="5" borderId="12" xfId="0" applyFont="1" applyFill="1" applyBorder="1" applyAlignment="1">
      <alignment horizontal="left"/>
    </xf>
    <xf numFmtId="0" fontId="33" fillId="2" borderId="10" xfId="0" applyFont="1" applyFill="1" applyBorder="1" applyAlignment="1" applyProtection="1">
      <alignment horizontal="center"/>
      <protection locked="0"/>
    </xf>
    <xf numFmtId="0" fontId="33" fillId="2" borderId="11" xfId="0" applyFont="1" applyFill="1" applyBorder="1" applyAlignment="1" applyProtection="1">
      <alignment horizontal="center"/>
      <protection locked="0"/>
    </xf>
    <xf numFmtId="0" fontId="33" fillId="2" borderId="12" xfId="0" applyFont="1" applyFill="1" applyBorder="1" applyAlignment="1" applyProtection="1">
      <alignment horizontal="center"/>
      <protection locked="0"/>
    </xf>
    <xf numFmtId="0" fontId="46" fillId="5" borderId="10" xfId="0" applyFont="1" applyFill="1" applyBorder="1" applyAlignment="1">
      <alignment horizontal="center"/>
    </xf>
    <xf numFmtId="0" fontId="46" fillId="5" borderId="12" xfId="0" applyFont="1" applyFill="1" applyBorder="1" applyAlignment="1">
      <alignment horizontal="center"/>
    </xf>
    <xf numFmtId="0" fontId="17" fillId="2" borderId="0" xfId="0" applyFont="1" applyFill="1" applyAlignment="1" applyProtection="1">
      <alignment horizontal="left"/>
    </xf>
    <xf numFmtId="0" fontId="38" fillId="5" borderId="10" xfId="0" applyFont="1" applyFill="1" applyBorder="1" applyAlignment="1">
      <alignment horizontal="left"/>
    </xf>
    <xf numFmtId="0" fontId="38" fillId="5" borderId="11" xfId="0" applyFont="1" applyFill="1" applyBorder="1" applyAlignment="1">
      <alignment horizontal="left"/>
    </xf>
    <xf numFmtId="0" fontId="38" fillId="5" borderId="12" xfId="0" applyFont="1" applyFill="1" applyBorder="1" applyAlignment="1">
      <alignment horizontal="left"/>
    </xf>
    <xf numFmtId="0" fontId="46" fillId="5" borderId="1" xfId="0" applyFont="1" applyFill="1" applyBorder="1" applyAlignment="1">
      <alignment horizontal="left"/>
    </xf>
    <xf numFmtId="0" fontId="43" fillId="2" borderId="0" xfId="0" applyFont="1" applyFill="1" applyBorder="1" applyAlignment="1">
      <alignment horizontal="left"/>
    </xf>
    <xf numFmtId="0" fontId="14" fillId="2" borderId="0" xfId="0" applyFont="1" applyFill="1" applyAlignment="1" applyProtection="1">
      <alignment horizontal="center"/>
    </xf>
    <xf numFmtId="0" fontId="28" fillId="2" borderId="0" xfId="0" applyFont="1" applyFill="1" applyAlignment="1">
      <alignment horizontal="left" wrapText="1"/>
    </xf>
    <xf numFmtId="0" fontId="27" fillId="2" borderId="0" xfId="0" applyFont="1" applyFill="1" applyAlignment="1" applyProtection="1">
      <alignment horizontal="center"/>
    </xf>
    <xf numFmtId="0" fontId="21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33" fillId="5" borderId="0" xfId="0" applyFont="1" applyFill="1" applyBorder="1" applyAlignment="1">
      <alignment horizontal="right"/>
    </xf>
    <xf numFmtId="0" fontId="33" fillId="2" borderId="10" xfId="0" applyFont="1" applyFill="1" applyBorder="1" applyAlignment="1">
      <alignment horizontal="center"/>
    </xf>
    <xf numFmtId="0" fontId="33" fillId="2" borderId="11" xfId="0" applyFont="1" applyFill="1" applyBorder="1" applyAlignment="1">
      <alignment horizontal="center"/>
    </xf>
    <xf numFmtId="0" fontId="33" fillId="2" borderId="12" xfId="0" applyFont="1" applyFill="1" applyBorder="1" applyAlignment="1">
      <alignment horizontal="center"/>
    </xf>
    <xf numFmtId="0" fontId="33" fillId="5" borderId="10" xfId="0" applyFont="1" applyFill="1" applyBorder="1" applyAlignment="1">
      <alignment horizontal="center" vertical="center"/>
    </xf>
    <xf numFmtId="0" fontId="33" fillId="5" borderId="11" xfId="0" applyFont="1" applyFill="1" applyBorder="1" applyAlignment="1">
      <alignment horizontal="center" vertical="center"/>
    </xf>
    <xf numFmtId="0" fontId="33" fillId="5" borderId="12" xfId="0" applyFont="1" applyFill="1" applyBorder="1" applyAlignment="1">
      <alignment horizontal="center" vertical="center"/>
    </xf>
    <xf numFmtId="0" fontId="44" fillId="5" borderId="2" xfId="0" applyFont="1" applyFill="1" applyBorder="1" applyAlignment="1">
      <alignment horizontal="center" vertical="center"/>
    </xf>
    <xf numFmtId="0" fontId="44" fillId="5" borderId="3" xfId="0" applyFont="1" applyFill="1" applyBorder="1" applyAlignment="1">
      <alignment horizontal="center" vertical="center"/>
    </xf>
    <xf numFmtId="0" fontId="44" fillId="5" borderId="4" xfId="0" applyFont="1" applyFill="1" applyBorder="1" applyAlignment="1">
      <alignment horizontal="center" vertical="center"/>
    </xf>
    <xf numFmtId="0" fontId="44" fillId="5" borderId="8" xfId="0" applyFont="1" applyFill="1" applyBorder="1" applyAlignment="1">
      <alignment horizontal="center" vertical="center"/>
    </xf>
    <xf numFmtId="0" fontId="44" fillId="5" borderId="7" xfId="0" applyFont="1" applyFill="1" applyBorder="1" applyAlignment="1">
      <alignment horizontal="center" vertical="center"/>
    </xf>
    <xf numFmtId="0" fontId="44" fillId="5" borderId="9" xfId="0" applyFont="1" applyFill="1" applyBorder="1" applyAlignment="1">
      <alignment horizontal="center" vertical="center"/>
    </xf>
    <xf numFmtId="0" fontId="45" fillId="4" borderId="10" xfId="0" applyFont="1" applyFill="1" applyBorder="1" applyAlignment="1">
      <alignment horizontal="center"/>
    </xf>
    <xf numFmtId="0" fontId="45" fillId="4" borderId="11" xfId="0" applyFont="1" applyFill="1" applyBorder="1" applyAlignment="1">
      <alignment horizontal="center"/>
    </xf>
    <xf numFmtId="0" fontId="45" fillId="4" borderId="12" xfId="0" applyFont="1" applyFill="1" applyBorder="1" applyAlignment="1">
      <alignment horizontal="center"/>
    </xf>
    <xf numFmtId="0" fontId="55" fillId="2" borderId="36" xfId="0" applyFont="1" applyFill="1" applyBorder="1" applyAlignment="1">
      <alignment horizontal="right"/>
    </xf>
    <xf numFmtId="0" fontId="55" fillId="2" borderId="42" xfId="0" applyFont="1" applyFill="1" applyBorder="1" applyAlignment="1">
      <alignment horizontal="right"/>
    </xf>
    <xf numFmtId="0" fontId="55" fillId="2" borderId="0" xfId="0" applyFont="1" applyFill="1" applyAlignment="1">
      <alignment horizontal="right" vertical="center"/>
    </xf>
    <xf numFmtId="0" fontId="55" fillId="2" borderId="0" xfId="0" applyFont="1" applyFill="1" applyBorder="1" applyAlignment="1">
      <alignment horizontal="left" vertical="center"/>
    </xf>
    <xf numFmtId="0" fontId="53" fillId="2" borderId="0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left" vertical="center"/>
    </xf>
    <xf numFmtId="0" fontId="54" fillId="2" borderId="10" xfId="0" applyFont="1" applyFill="1" applyBorder="1" applyAlignment="1">
      <alignment horizontal="left"/>
    </xf>
    <xf numFmtId="0" fontId="54" fillId="2" borderId="12" xfId="0" applyFont="1" applyFill="1" applyBorder="1" applyAlignment="1">
      <alignment horizontal="left"/>
    </xf>
    <xf numFmtId="0" fontId="54" fillId="2" borderId="10" xfId="0" applyFont="1" applyFill="1" applyBorder="1" applyAlignment="1"/>
    <xf numFmtId="0" fontId="54" fillId="2" borderId="12" xfId="0" applyFont="1" applyFill="1" applyBorder="1" applyAlignment="1"/>
    <xf numFmtId="167" fontId="58" fillId="2" borderId="11" xfId="0" applyNumberFormat="1" applyFont="1" applyFill="1" applyBorder="1" applyAlignment="1" applyProtection="1">
      <alignment horizontal="left"/>
    </xf>
    <xf numFmtId="167" fontId="58" fillId="2" borderId="12" xfId="0" applyNumberFormat="1" applyFont="1" applyFill="1" applyBorder="1" applyAlignment="1" applyProtection="1">
      <alignment horizontal="left"/>
    </xf>
    <xf numFmtId="0" fontId="55" fillId="2" borderId="44" xfId="0" applyFont="1" applyFill="1" applyBorder="1" applyAlignment="1">
      <alignment horizontal="right"/>
    </xf>
    <xf numFmtId="0" fontId="55" fillId="2" borderId="0" xfId="0" applyFont="1" applyFill="1" applyBorder="1" applyAlignment="1">
      <alignment horizontal="right"/>
    </xf>
    <xf numFmtId="49" fontId="58" fillId="2" borderId="11" xfId="0" applyNumberFormat="1" applyFont="1" applyFill="1" applyBorder="1" applyAlignment="1" applyProtection="1">
      <alignment horizontal="left"/>
    </xf>
    <xf numFmtId="0" fontId="58" fillId="2" borderId="11" xfId="0" applyNumberFormat="1" applyFont="1" applyFill="1" applyBorder="1" applyAlignment="1" applyProtection="1">
      <alignment horizontal="left"/>
    </xf>
    <xf numFmtId="0" fontId="58" fillId="2" borderId="12" xfId="0" applyNumberFormat="1" applyFont="1" applyFill="1" applyBorder="1" applyAlignment="1" applyProtection="1">
      <alignment horizontal="left"/>
    </xf>
    <xf numFmtId="0" fontId="58" fillId="2" borderId="11" xfId="0" applyNumberFormat="1" applyFont="1" applyFill="1" applyBorder="1" applyAlignment="1">
      <alignment horizontal="left"/>
    </xf>
    <xf numFmtId="0" fontId="58" fillId="2" borderId="12" xfId="0" applyNumberFormat="1" applyFont="1" applyFill="1" applyBorder="1" applyAlignment="1">
      <alignment horizontal="left"/>
    </xf>
    <xf numFmtId="0" fontId="64" fillId="2" borderId="37" xfId="0" applyFont="1" applyFill="1" applyBorder="1" applyAlignment="1">
      <alignment horizontal="left"/>
    </xf>
    <xf numFmtId="0" fontId="64" fillId="2" borderId="38" xfId="0" applyFont="1" applyFill="1" applyBorder="1" applyAlignment="1">
      <alignment horizontal="left"/>
    </xf>
    <xf numFmtId="0" fontId="65" fillId="2" borderId="39" xfId="0" applyFont="1" applyFill="1" applyBorder="1" applyAlignment="1" applyProtection="1">
      <alignment horizontal="center"/>
      <protection locked="0"/>
    </xf>
    <xf numFmtId="0" fontId="65" fillId="2" borderId="40" xfId="0" applyFont="1" applyFill="1" applyBorder="1" applyAlignment="1" applyProtection="1">
      <alignment horizontal="center"/>
      <protection locked="0"/>
    </xf>
    <xf numFmtId="0" fontId="62" fillId="2" borderId="0" xfId="0" applyFont="1" applyFill="1" applyAlignment="1">
      <alignment horizontal="left" vertical="center"/>
    </xf>
    <xf numFmtId="0" fontId="59" fillId="2" borderId="0" xfId="0" applyFont="1" applyFill="1" applyAlignment="1">
      <alignment horizontal="left" wrapText="1"/>
    </xf>
    <xf numFmtId="0" fontId="63" fillId="2" borderId="25" xfId="0" applyFont="1" applyFill="1" applyBorder="1" applyAlignment="1">
      <alignment horizontal="left"/>
    </xf>
    <xf numFmtId="0" fontId="63" fillId="2" borderId="26" xfId="0" applyFont="1" applyFill="1" applyBorder="1" applyAlignment="1">
      <alignment horizontal="left"/>
    </xf>
    <xf numFmtId="0" fontId="63" fillId="2" borderId="35" xfId="0" applyFont="1" applyFill="1" applyBorder="1" applyAlignment="1">
      <alignment horizontal="left"/>
    </xf>
    <xf numFmtId="0" fontId="60" fillId="2" borderId="0" xfId="0" applyFont="1" applyFill="1" applyAlignment="1">
      <alignment horizontal="center" vertical="center" wrapText="1"/>
    </xf>
    <xf numFmtId="0" fontId="56" fillId="2" borderId="0" xfId="0" applyFont="1" applyFill="1" applyBorder="1" applyAlignment="1">
      <alignment horizontal="left" vertical="center" wrapText="1"/>
    </xf>
    <xf numFmtId="0" fontId="64" fillId="2" borderId="25" xfId="0" applyFont="1" applyFill="1" applyBorder="1" applyAlignment="1">
      <alignment horizontal="left"/>
    </xf>
    <xf numFmtId="0" fontId="64" fillId="2" borderId="26" xfId="0" applyFont="1" applyFill="1" applyBorder="1" applyAlignment="1">
      <alignment horizontal="left"/>
    </xf>
    <xf numFmtId="0" fontId="65" fillId="2" borderId="14" xfId="0" applyNumberFormat="1" applyFont="1" applyFill="1" applyBorder="1" applyAlignment="1" applyProtection="1">
      <alignment horizontal="center"/>
    </xf>
    <xf numFmtId="0" fontId="65" fillId="2" borderId="35" xfId="0" applyNumberFormat="1" applyFont="1" applyFill="1" applyBorder="1" applyAlignment="1" applyProtection="1">
      <alignment horizontal="center"/>
    </xf>
    <xf numFmtId="0" fontId="5" fillId="0" borderId="49" xfId="0" applyFont="1" applyBorder="1" applyAlignment="1">
      <alignment horizontal="right"/>
    </xf>
    <xf numFmtId="49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5" fillId="0" borderId="49" xfId="0" applyFont="1" applyBorder="1" applyAlignment="1">
      <alignment horizontal="center"/>
    </xf>
    <xf numFmtId="0" fontId="46" fillId="5" borderId="62" xfId="0" applyFont="1" applyFill="1" applyBorder="1" applyAlignment="1">
      <alignment horizontal="left"/>
    </xf>
    <xf numFmtId="0" fontId="21" fillId="0" borderId="62" xfId="0" applyFont="1" applyBorder="1"/>
    <xf numFmtId="0" fontId="7" fillId="0" borderId="62" xfId="0" applyFont="1" applyBorder="1"/>
    <xf numFmtId="0" fontId="23" fillId="2" borderId="0" xfId="0" applyFont="1" applyFill="1" applyBorder="1" applyAlignment="1">
      <alignment horizontal="right" vertical="center"/>
    </xf>
    <xf numFmtId="169" fontId="11" fillId="2" borderId="0" xfId="0" applyNumberFormat="1" applyFont="1" applyFill="1" applyBorder="1" applyAlignment="1">
      <alignment horizontal="left" vertical="center"/>
    </xf>
    <xf numFmtId="0" fontId="56" fillId="2" borderId="0" xfId="0" applyFont="1" applyFill="1" applyAlignment="1">
      <alignment horizontal="right"/>
    </xf>
    <xf numFmtId="169" fontId="57" fillId="2" borderId="0" xfId="0" applyNumberFormat="1" applyFont="1" applyFill="1" applyAlignment="1">
      <alignment horizontal="center" vertical="center"/>
    </xf>
    <xf numFmtId="0" fontId="58" fillId="2" borderId="0" xfId="0" applyFont="1" applyFill="1"/>
    <xf numFmtId="0" fontId="59" fillId="2" borderId="0" xfId="0" applyFont="1" applyFill="1" applyAlignment="1">
      <alignment horizontal="left"/>
    </xf>
    <xf numFmtId="0" fontId="59" fillId="2" borderId="0" xfId="0" applyFont="1" applyFill="1" applyAlignment="1">
      <alignment horizontal="center" vertical="center"/>
    </xf>
    <xf numFmtId="0" fontId="58" fillId="2" borderId="0" xfId="0" applyFont="1" applyFill="1" applyAlignment="1">
      <alignment horizontal="left"/>
    </xf>
    <xf numFmtId="0" fontId="62" fillId="2" borderId="0" xfId="0" applyFont="1" applyFill="1"/>
    <xf numFmtId="0" fontId="65" fillId="2" borderId="63" xfId="0" applyFont="1" applyFill="1" applyBorder="1" applyAlignment="1">
      <alignment horizontal="center"/>
    </xf>
    <xf numFmtId="0" fontId="65" fillId="2" borderId="65" xfId="0" applyFont="1" applyFill="1" applyBorder="1" applyAlignment="1">
      <alignment horizontal="center"/>
    </xf>
    <xf numFmtId="0" fontId="64" fillId="2" borderId="63" xfId="0" applyFont="1" applyFill="1" applyBorder="1" applyAlignment="1">
      <alignment horizontal="left"/>
    </xf>
    <xf numFmtId="0" fontId="64" fillId="2" borderId="65" xfId="0" applyFont="1" applyFill="1" applyBorder="1" applyAlignment="1">
      <alignment horizontal="left"/>
    </xf>
    <xf numFmtId="165" fontId="57" fillId="2" borderId="63" xfId="0" applyNumberFormat="1" applyFont="1" applyFill="1" applyBorder="1" applyAlignment="1">
      <alignment horizontal="center"/>
    </xf>
    <xf numFmtId="165" fontId="57" fillId="2" borderId="65" xfId="0" applyNumberFormat="1" applyFont="1" applyFill="1" applyBorder="1" applyAlignment="1">
      <alignment horizontal="center"/>
    </xf>
    <xf numFmtId="0" fontId="56" fillId="2" borderId="63" xfId="0" applyFont="1" applyFill="1" applyBorder="1" applyAlignment="1">
      <alignment horizontal="center"/>
    </xf>
    <xf numFmtId="0" fontId="56" fillId="2" borderId="65" xfId="0" applyFont="1" applyFill="1" applyBorder="1" applyAlignment="1">
      <alignment horizontal="center"/>
    </xf>
    <xf numFmtId="0" fontId="57" fillId="2" borderId="70" xfId="0" applyFont="1" applyFill="1" applyBorder="1" applyAlignment="1">
      <alignment horizontal="left"/>
    </xf>
    <xf numFmtId="0" fontId="64" fillId="2" borderId="71" xfId="0" applyNumberFormat="1" applyFont="1" applyFill="1" applyBorder="1" applyAlignment="1" applyProtection="1">
      <alignment horizontal="center"/>
    </xf>
    <xf numFmtId="0" fontId="64" fillId="2" borderId="72" xfId="0" applyNumberFormat="1" applyFont="1" applyFill="1" applyBorder="1" applyAlignment="1" applyProtection="1">
      <alignment horizontal="center"/>
    </xf>
    <xf numFmtId="0" fontId="64" fillId="2" borderId="71" xfId="0" applyFont="1" applyFill="1" applyBorder="1" applyAlignment="1">
      <alignment horizontal="left"/>
    </xf>
    <xf numFmtId="0" fontId="64" fillId="2" borderId="72" xfId="0" applyFont="1" applyFill="1" applyBorder="1" applyAlignment="1">
      <alignment horizontal="left"/>
    </xf>
    <xf numFmtId="0" fontId="66" fillId="2" borderId="14" xfId="0" applyFont="1" applyFill="1" applyBorder="1" applyAlignment="1">
      <alignment horizontal="center"/>
    </xf>
    <xf numFmtId="0" fontId="66" fillId="2" borderId="35" xfId="0" applyFont="1" applyFill="1" applyBorder="1" applyAlignment="1">
      <alignment horizontal="center"/>
    </xf>
    <xf numFmtId="0" fontId="65" fillId="2" borderId="25" xfId="0" applyFont="1" applyFill="1" applyBorder="1" applyAlignment="1">
      <alignment horizontal="left"/>
    </xf>
    <xf numFmtId="0" fontId="65" fillId="2" borderId="35" xfId="0" applyFont="1" applyFill="1" applyBorder="1" applyAlignment="1">
      <alignment horizontal="left"/>
    </xf>
    <xf numFmtId="2" fontId="5" fillId="0" borderId="0" xfId="0" applyNumberFormat="1" applyFont="1"/>
    <xf numFmtId="0" fontId="9" fillId="0" borderId="0" xfId="0" applyFont="1" applyAlignment="1">
      <alignment horizontal="left"/>
    </xf>
    <xf numFmtId="1" fontId="5" fillId="0" borderId="19" xfId="0" applyNumberFormat="1" applyFont="1" applyBorder="1"/>
    <xf numFmtId="0" fontId="7" fillId="0" borderId="67" xfId="0" applyFont="1" applyBorder="1"/>
    <xf numFmtId="1" fontId="5" fillId="0" borderId="62" xfId="0" applyNumberFormat="1" applyFont="1" applyBorder="1"/>
    <xf numFmtId="0" fontId="5" fillId="0" borderId="0" xfId="0" applyFont="1" applyAlignment="1">
      <alignment horizontal="left"/>
    </xf>
    <xf numFmtId="0" fontId="5" fillId="0" borderId="62" xfId="0" applyFont="1" applyBorder="1"/>
    <xf numFmtId="1" fontId="7" fillId="0" borderId="62" xfId="0" applyNumberFormat="1" applyFont="1" applyBorder="1"/>
    <xf numFmtId="0" fontId="7" fillId="0" borderId="13" xfId="0" applyFont="1" applyBorder="1"/>
    <xf numFmtId="0" fontId="7" fillId="0" borderId="73" xfId="0" applyFont="1" applyBorder="1"/>
    <xf numFmtId="0" fontId="7" fillId="6" borderId="0" xfId="0" applyFont="1" applyFill="1"/>
    <xf numFmtId="1" fontId="21" fillId="0" borderId="62" xfId="0" applyNumberFormat="1" applyFont="1" applyBorder="1"/>
    <xf numFmtId="0" fontId="21" fillId="0" borderId="67" xfId="0" applyFont="1" applyBorder="1"/>
    <xf numFmtId="0" fontId="21" fillId="0" borderId="13" xfId="0" applyFont="1" applyBorder="1"/>
    <xf numFmtId="0" fontId="67" fillId="0" borderId="0" xfId="0" applyFont="1"/>
    <xf numFmtId="0" fontId="21" fillId="0" borderId="68" xfId="0" applyFont="1" applyBorder="1"/>
    <xf numFmtId="0" fontId="5" fillId="7" borderId="73" xfId="0" applyFont="1" applyFill="1" applyBorder="1"/>
    <xf numFmtId="0" fontId="21" fillId="0" borderId="73" xfId="0" applyFont="1" applyBorder="1"/>
    <xf numFmtId="0" fontId="67" fillId="0" borderId="69" xfId="0" applyFont="1" applyBorder="1"/>
    <xf numFmtId="0" fontId="68" fillId="2" borderId="0" xfId="0" applyFont="1" applyFill="1"/>
    <xf numFmtId="0" fontId="69" fillId="2" borderId="0" xfId="0" applyFont="1" applyFill="1" applyAlignment="1">
      <alignment horizontal="left"/>
    </xf>
    <xf numFmtId="0" fontId="70" fillId="2" borderId="0" xfId="0" applyFont="1" applyFill="1" applyAlignment="1">
      <alignment horizontal="center"/>
    </xf>
    <xf numFmtId="0" fontId="68" fillId="2" borderId="0" xfId="0" applyFont="1" applyFill="1" applyAlignment="1">
      <alignment horizontal="center"/>
    </xf>
    <xf numFmtId="164" fontId="69" fillId="2" borderId="0" xfId="0" applyNumberFormat="1" applyFont="1" applyFill="1" applyAlignment="1">
      <alignment horizontal="center"/>
    </xf>
    <xf numFmtId="0" fontId="69" fillId="2" borderId="0" xfId="0" applyFont="1" applyFill="1" applyAlignment="1">
      <alignment horizontal="right"/>
    </xf>
    <xf numFmtId="173" fontId="71" fillId="2" borderId="0" xfId="0" applyNumberFormat="1" applyFont="1" applyFill="1" applyAlignment="1">
      <alignment horizontal="center"/>
    </xf>
    <xf numFmtId="0" fontId="68" fillId="0" borderId="0" xfId="0" applyFont="1"/>
    <xf numFmtId="0" fontId="69" fillId="2" borderId="0" xfId="0" applyFont="1" applyFill="1" applyAlignment="1">
      <alignment horizontal="right"/>
    </xf>
    <xf numFmtId="173" fontId="71" fillId="2" borderId="0" xfId="0" applyNumberFormat="1" applyFont="1" applyFill="1" applyAlignment="1">
      <alignment horizontal="center"/>
    </xf>
    <xf numFmtId="0" fontId="55" fillId="2" borderId="11" xfId="0" applyNumberFormat="1" applyFont="1" applyFill="1" applyBorder="1" applyAlignment="1" applyProtection="1">
      <alignment horizontal="left"/>
    </xf>
    <xf numFmtId="0" fontId="55" fillId="2" borderId="12" xfId="0" applyNumberFormat="1" applyFont="1" applyFill="1" applyBorder="1" applyAlignment="1" applyProtection="1">
      <alignment horizontal="left"/>
    </xf>
    <xf numFmtId="168" fontId="55" fillId="2" borderId="11" xfId="0" applyNumberFormat="1" applyFont="1" applyFill="1" applyBorder="1" applyAlignment="1" applyProtection="1">
      <alignment horizontal="left"/>
    </xf>
    <xf numFmtId="168" fontId="55" fillId="2" borderId="12" xfId="0" applyNumberFormat="1" applyFont="1" applyFill="1" applyBorder="1" applyAlignment="1" applyProtection="1">
      <alignment horizontal="left"/>
    </xf>
    <xf numFmtId="0" fontId="57" fillId="2" borderId="11" xfId="0" applyNumberFormat="1" applyFont="1" applyFill="1" applyBorder="1" applyAlignment="1" applyProtection="1">
      <alignment horizontal="left"/>
    </xf>
    <xf numFmtId="0" fontId="57" fillId="2" borderId="12" xfId="0" applyNumberFormat="1" applyFont="1" applyFill="1" applyBorder="1" applyAlignment="1" applyProtection="1">
      <alignment horizontal="left"/>
    </xf>
    <xf numFmtId="2" fontId="5" fillId="0" borderId="61" xfId="0" applyNumberFormat="1" applyFont="1" applyFill="1" applyBorder="1" applyAlignment="1"/>
    <xf numFmtId="0" fontId="21" fillId="0" borderId="17" xfId="0" applyFont="1" applyBorder="1"/>
    <xf numFmtId="0" fontId="21" fillId="0" borderId="0" xfId="0" applyFont="1" applyFill="1" applyBorder="1"/>
  </cellXfs>
  <cellStyles count="6">
    <cellStyle name="Hypertextové prepojenie" xfId="1" builtinId="8"/>
    <cellStyle name="Mena" xfId="2" builtinId="4"/>
    <cellStyle name="Mena 2" xfId="3" xr:uid="{00000000-0005-0000-0000-000002000000}"/>
    <cellStyle name="Normálna" xfId="0" builtinId="0"/>
    <cellStyle name="Normálna 2" xfId="4" xr:uid="{00000000-0005-0000-0000-000004000000}"/>
    <cellStyle name="Použité hypertextové prepojenie" xfId="5" builtinId="9" hidden="1"/>
  </cellStyles>
  <dxfs count="0"/>
  <tableStyles count="0" defaultTableStyle="TableStyleMedium9" defaultPivotStyle="PivotStyleLight16"/>
  <colors>
    <mruColors>
      <color rgb="FFFF2F92"/>
      <color rgb="FF00FA00"/>
      <color rgb="FF4E8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s/Desktop/Vyuctovania_2020/STUZKY_objednavkovy_formular_2020_J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zky"/>
      <sheetName val="vyuctovanie_O+S_SB"/>
      <sheetName val="vyuctovanie"/>
      <sheetName val="GDPR"/>
      <sheetName val="vyuctovanie_O_SB_2020"/>
      <sheetName val="vyuctovanie_O+S_VTLACENE FOTKY"/>
      <sheetName val="zivnost_faktura"/>
      <sheetName val="RF_studio_oznamka"/>
      <sheetName val="vzorce_S+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4278B-71FF-054C-A4E4-6E879E0C9F66}">
  <sheetPr>
    <pageSetUpPr fitToPage="1"/>
  </sheetPr>
  <dimension ref="B2:EG65"/>
  <sheetViews>
    <sheetView tabSelected="1" topLeftCell="A2" workbookViewId="0">
      <selection activeCell="L15" sqref="L15:V15"/>
    </sheetView>
  </sheetViews>
  <sheetFormatPr baseColWidth="10" defaultColWidth="9.1640625" defaultRowHeight="14"/>
  <cols>
    <col min="1" max="1" width="1.6640625" style="2" customWidth="1"/>
    <col min="2" max="2" width="2.5" style="154" customWidth="1"/>
    <col min="3" max="7" width="2.6640625" style="154" customWidth="1"/>
    <col min="8" max="8" width="3.6640625" style="154" customWidth="1"/>
    <col min="9" max="11" width="2.6640625" style="154" customWidth="1"/>
    <col min="12" max="12" width="4.33203125" style="154" customWidth="1"/>
    <col min="13" max="13" width="2.6640625" style="154" customWidth="1"/>
    <col min="14" max="14" width="4" style="154" customWidth="1"/>
    <col min="15" max="15" width="3.6640625" style="154" customWidth="1"/>
    <col min="16" max="19" width="2.6640625" style="154" customWidth="1"/>
    <col min="20" max="20" width="3.6640625" style="154" customWidth="1"/>
    <col min="21" max="24" width="2.6640625" style="154" customWidth="1"/>
    <col min="25" max="26" width="3.6640625" style="154" customWidth="1"/>
    <col min="27" max="29" width="2.6640625" style="154" customWidth="1"/>
    <col min="30" max="30" width="3.6640625" style="154" customWidth="1"/>
    <col min="31" max="31" width="2.6640625" style="154" customWidth="1"/>
    <col min="32" max="32" width="3.6640625" style="154" customWidth="1"/>
    <col min="33" max="37" width="2.6640625" style="154" customWidth="1"/>
    <col min="38" max="38" width="3.6640625" style="154" customWidth="1"/>
    <col min="39" max="39" width="3.1640625" style="154" customWidth="1"/>
    <col min="40" max="41" width="2.6640625" style="154" customWidth="1"/>
    <col min="42" max="42" width="3.33203125" style="2" customWidth="1"/>
    <col min="43" max="43" width="2.6640625" style="2" customWidth="1"/>
    <col min="44" max="44" width="8.33203125" style="2" customWidth="1"/>
    <col min="45" max="76" width="2.6640625" style="2" customWidth="1"/>
    <col min="77" max="16384" width="9.1640625" style="2"/>
  </cols>
  <sheetData>
    <row r="2" spans="2:137" ht="24">
      <c r="B2" s="284" t="s">
        <v>151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6" t="s">
        <v>176</v>
      </c>
      <c r="AK2" s="286"/>
      <c r="AL2" s="286"/>
      <c r="AM2" s="287" t="s">
        <v>177</v>
      </c>
      <c r="AN2" s="287"/>
      <c r="AO2" s="288"/>
      <c r="AP2" s="19"/>
      <c r="AQ2" s="19"/>
      <c r="AR2" s="429"/>
      <c r="AS2" s="429"/>
      <c r="AT2" s="429"/>
      <c r="AU2" s="429"/>
      <c r="AV2" s="429"/>
      <c r="AW2" s="429"/>
      <c r="AX2" s="429"/>
      <c r="AY2" s="429"/>
      <c r="AZ2" s="429"/>
      <c r="BA2" s="430"/>
      <c r="BB2" s="430"/>
      <c r="BC2" s="430"/>
      <c r="BD2" s="430"/>
      <c r="BE2" s="430"/>
      <c r="BF2" s="430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</row>
    <row r="3" spans="2:137">
      <c r="AM3" s="155"/>
      <c r="AN3" s="155"/>
      <c r="AO3" s="155"/>
      <c r="AP3" s="3"/>
      <c r="AQ3" s="3"/>
      <c r="AR3" s="429"/>
      <c r="AS3" s="429"/>
      <c r="AT3" s="429"/>
      <c r="AU3" s="429"/>
      <c r="AV3" s="429"/>
      <c r="AW3" s="429"/>
      <c r="AX3" s="429"/>
      <c r="AY3" s="429"/>
      <c r="AZ3" s="429"/>
      <c r="BA3" s="430"/>
      <c r="BB3" s="430"/>
      <c r="BC3" s="430"/>
      <c r="BD3" s="430"/>
      <c r="BE3" s="430"/>
      <c r="BF3" s="430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</row>
    <row r="4" spans="2:137" ht="16">
      <c r="B4" s="156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8"/>
      <c r="O4" s="158"/>
      <c r="P4" s="158"/>
      <c r="Q4" s="158"/>
      <c r="R4" s="158"/>
      <c r="S4" s="158"/>
      <c r="T4" s="158"/>
      <c r="U4" s="158"/>
      <c r="V4" s="158"/>
      <c r="W4" s="15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159"/>
      <c r="AM4" s="159"/>
      <c r="AN4" s="159"/>
      <c r="AO4" s="160"/>
      <c r="AP4" s="20"/>
      <c r="AQ4" s="20"/>
      <c r="AR4" s="20"/>
      <c r="AS4" s="20"/>
      <c r="AT4" s="20"/>
      <c r="AU4" s="20"/>
      <c r="AV4" s="20"/>
      <c r="AW4" s="20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137"/>
      <c r="BY4" s="137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</row>
    <row r="5" spans="2:137" ht="16">
      <c r="B5" s="161"/>
      <c r="C5" s="162" t="s">
        <v>17</v>
      </c>
      <c r="D5" s="162"/>
      <c r="E5" s="162"/>
      <c r="F5" s="162"/>
      <c r="G5" s="162"/>
      <c r="H5" s="162"/>
      <c r="I5" s="162"/>
      <c r="J5" s="162"/>
      <c r="K5" s="162"/>
      <c r="L5" s="290" t="s">
        <v>70</v>
      </c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163"/>
      <c r="AP5" s="20"/>
      <c r="AQ5" s="20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137"/>
      <c r="BY5" s="137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</row>
    <row r="6" spans="2:137" ht="15.75" customHeight="1">
      <c r="B6" s="164"/>
      <c r="C6" s="165"/>
      <c r="D6" s="165"/>
      <c r="E6" s="165"/>
      <c r="F6" s="165"/>
      <c r="G6" s="165"/>
      <c r="H6" s="165"/>
      <c r="I6" s="165"/>
      <c r="J6" s="165"/>
      <c r="K6" s="165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7"/>
      <c r="X6" s="168"/>
      <c r="Y6" s="168"/>
      <c r="Z6" s="168"/>
      <c r="AA6" s="168"/>
      <c r="AB6" s="168"/>
      <c r="AC6" s="292" t="s">
        <v>9</v>
      </c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163"/>
      <c r="AP6" s="20"/>
      <c r="AQ6" s="20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137"/>
      <c r="BY6" s="137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</row>
    <row r="7" spans="2:137" ht="19" customHeight="1">
      <c r="B7" s="169"/>
      <c r="C7" s="293" t="s">
        <v>165</v>
      </c>
      <c r="D7" s="294"/>
      <c r="E7" s="294"/>
      <c r="F7" s="294"/>
      <c r="G7" s="294"/>
      <c r="H7" s="294"/>
      <c r="I7" s="294"/>
      <c r="J7" s="294"/>
      <c r="K7" s="295"/>
      <c r="L7" s="296"/>
      <c r="M7" s="297"/>
      <c r="N7" s="297"/>
      <c r="O7" s="297"/>
      <c r="P7" s="297"/>
      <c r="Q7" s="297"/>
      <c r="R7" s="297"/>
      <c r="S7" s="297"/>
      <c r="T7" s="297"/>
      <c r="U7" s="297"/>
      <c r="V7" s="298"/>
      <c r="W7" s="166"/>
      <c r="X7" s="293" t="s">
        <v>54</v>
      </c>
      <c r="Y7" s="294"/>
      <c r="Z7" s="294"/>
      <c r="AA7" s="294"/>
      <c r="AB7" s="295"/>
      <c r="AC7" s="299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1"/>
      <c r="AO7" s="163"/>
      <c r="AP7" s="20"/>
      <c r="AQ7" s="20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137"/>
      <c r="BY7" s="137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</row>
    <row r="8" spans="2:137" ht="19" customHeight="1">
      <c r="B8" s="170"/>
      <c r="C8" s="302" t="s">
        <v>0</v>
      </c>
      <c r="D8" s="302"/>
      <c r="E8" s="302"/>
      <c r="F8" s="302"/>
      <c r="G8" s="302"/>
      <c r="H8" s="302"/>
      <c r="I8" s="302"/>
      <c r="J8" s="302"/>
      <c r="K8" s="302"/>
      <c r="L8" s="303"/>
      <c r="M8" s="304"/>
      <c r="N8" s="304"/>
      <c r="O8" s="304"/>
      <c r="P8" s="304"/>
      <c r="Q8" s="304"/>
      <c r="R8" s="304"/>
      <c r="S8" s="304"/>
      <c r="T8" s="304"/>
      <c r="U8" s="304"/>
      <c r="V8" s="305"/>
      <c r="W8" s="166"/>
      <c r="X8" s="293" t="s">
        <v>55</v>
      </c>
      <c r="Y8" s="294"/>
      <c r="Z8" s="294"/>
      <c r="AA8" s="294"/>
      <c r="AB8" s="295"/>
      <c r="AC8" s="299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1"/>
      <c r="AO8" s="163"/>
      <c r="AP8" s="138"/>
      <c r="AQ8" s="138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0"/>
      <c r="BH8" s="20"/>
      <c r="BI8" s="20"/>
      <c r="BJ8" s="20"/>
      <c r="BK8" s="20"/>
      <c r="BL8" s="20"/>
      <c r="BM8" s="20"/>
      <c r="BN8" s="20"/>
      <c r="BO8" s="139"/>
      <c r="BP8" s="139"/>
      <c r="BQ8" s="139"/>
      <c r="BR8" s="139"/>
      <c r="BS8" s="139"/>
      <c r="BT8" s="139"/>
      <c r="BU8" s="139"/>
      <c r="BV8" s="139"/>
      <c r="BW8" s="139"/>
      <c r="BX8" s="137"/>
      <c r="BY8" s="137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</row>
    <row r="9" spans="2:137" ht="19" customHeight="1">
      <c r="B9" s="170"/>
      <c r="C9" s="293" t="s">
        <v>1</v>
      </c>
      <c r="D9" s="294"/>
      <c r="E9" s="294"/>
      <c r="F9" s="294"/>
      <c r="G9" s="294"/>
      <c r="H9" s="294"/>
      <c r="I9" s="294"/>
      <c r="J9" s="294"/>
      <c r="K9" s="295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1"/>
      <c r="W9" s="166"/>
      <c r="X9" s="289"/>
      <c r="Y9" s="289"/>
      <c r="Z9" s="289"/>
      <c r="AA9" s="289"/>
      <c r="AB9" s="289"/>
      <c r="AC9" s="312"/>
      <c r="AD9" s="312"/>
      <c r="AE9" s="312"/>
      <c r="AF9" s="312"/>
      <c r="AG9" s="312"/>
      <c r="AH9" s="312"/>
      <c r="AI9" s="312"/>
      <c r="AJ9" s="312"/>
      <c r="AK9" s="312"/>
      <c r="AL9" s="167"/>
      <c r="AM9" s="167"/>
      <c r="AN9" s="167"/>
      <c r="AO9" s="163"/>
      <c r="AP9" s="20"/>
      <c r="AQ9" s="20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0"/>
      <c r="BH9" s="20"/>
      <c r="BI9" s="20"/>
      <c r="BJ9" s="20"/>
      <c r="BK9" s="20"/>
      <c r="BL9" s="20"/>
      <c r="BM9" s="20"/>
      <c r="BN9" s="20"/>
      <c r="BO9" s="139"/>
      <c r="BP9" s="139"/>
      <c r="BQ9" s="139"/>
      <c r="BR9" s="139"/>
      <c r="BS9" s="139"/>
      <c r="BT9" s="139"/>
      <c r="BU9" s="139"/>
      <c r="BV9" s="139"/>
      <c r="BW9" s="139"/>
      <c r="BX9" s="137"/>
      <c r="BY9" s="137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</row>
    <row r="10" spans="2:137" ht="19" customHeight="1">
      <c r="B10" s="170"/>
      <c r="C10" s="293" t="s">
        <v>2</v>
      </c>
      <c r="D10" s="294"/>
      <c r="E10" s="294"/>
      <c r="F10" s="294"/>
      <c r="G10" s="294"/>
      <c r="H10" s="294"/>
      <c r="I10" s="294"/>
      <c r="J10" s="294"/>
      <c r="K10" s="295"/>
      <c r="L10" s="313"/>
      <c r="M10" s="314"/>
      <c r="N10" s="314"/>
      <c r="O10" s="314"/>
      <c r="P10" s="314"/>
      <c r="Q10" s="314"/>
      <c r="R10" s="314"/>
      <c r="S10" s="314"/>
      <c r="T10" s="314"/>
      <c r="U10" s="314"/>
      <c r="V10" s="315"/>
      <c r="W10" s="166"/>
      <c r="X10" s="168"/>
      <c r="Y10" s="168"/>
      <c r="Z10" s="168"/>
      <c r="AA10" s="168"/>
      <c r="AB10" s="168"/>
      <c r="AC10" s="292" t="s">
        <v>56</v>
      </c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163"/>
      <c r="AP10" s="20"/>
      <c r="AQ10" s="20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137"/>
      <c r="BY10" s="137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</row>
    <row r="11" spans="2:137" ht="19" customHeight="1">
      <c r="B11" s="170"/>
      <c r="C11" s="293" t="s">
        <v>10</v>
      </c>
      <c r="D11" s="294"/>
      <c r="E11" s="294"/>
      <c r="F11" s="294"/>
      <c r="G11" s="294"/>
      <c r="H11" s="294"/>
      <c r="I11" s="294"/>
      <c r="J11" s="294"/>
      <c r="K11" s="295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7"/>
      <c r="W11" s="166"/>
      <c r="X11" s="302" t="s">
        <v>53</v>
      </c>
      <c r="Y11" s="302"/>
      <c r="Z11" s="302"/>
      <c r="AA11" s="302"/>
      <c r="AB11" s="302"/>
      <c r="AC11" s="299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1"/>
      <c r="AO11" s="163"/>
      <c r="AP11" s="20"/>
      <c r="AQ11" s="20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0"/>
      <c r="BH11" s="20"/>
      <c r="BI11" s="20"/>
      <c r="BJ11" s="20"/>
      <c r="BK11" s="20"/>
      <c r="BL11" s="20"/>
      <c r="BM11" s="20"/>
      <c r="BN11" s="20"/>
      <c r="BO11" s="140"/>
      <c r="BP11" s="140"/>
      <c r="BQ11" s="140"/>
      <c r="BR11" s="140"/>
      <c r="BS11" s="140"/>
      <c r="BT11" s="140"/>
      <c r="BU11" s="140"/>
      <c r="BV11" s="140"/>
      <c r="BW11" s="140"/>
      <c r="BX11" s="137"/>
      <c r="BY11" s="137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</row>
    <row r="12" spans="2:137" ht="19" customHeight="1">
      <c r="B12" s="170"/>
      <c r="C12" s="293" t="s">
        <v>36</v>
      </c>
      <c r="D12" s="294"/>
      <c r="E12" s="294"/>
      <c r="F12" s="294"/>
      <c r="G12" s="294"/>
      <c r="H12" s="294"/>
      <c r="I12" s="294"/>
      <c r="J12" s="294"/>
      <c r="K12" s="295"/>
      <c r="L12" s="308" t="s">
        <v>75</v>
      </c>
      <c r="M12" s="308"/>
      <c r="N12" s="308"/>
      <c r="O12" s="308"/>
      <c r="P12" s="308"/>
      <c r="Q12" s="308"/>
      <c r="R12" s="308"/>
      <c r="S12" s="308"/>
      <c r="T12" s="308"/>
      <c r="U12" s="308"/>
      <c r="V12" s="309"/>
      <c r="W12" s="166"/>
      <c r="X12" s="293" t="s">
        <v>54</v>
      </c>
      <c r="Y12" s="294"/>
      <c r="Z12" s="294"/>
      <c r="AA12" s="294"/>
      <c r="AB12" s="295"/>
      <c r="AC12" s="299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1"/>
      <c r="AO12" s="163"/>
      <c r="AP12" s="20"/>
      <c r="AQ12" s="20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0"/>
      <c r="BH12" s="20"/>
      <c r="BI12" s="20"/>
      <c r="BJ12" s="20"/>
      <c r="BK12" s="20"/>
      <c r="BL12" s="20"/>
      <c r="BM12" s="20"/>
      <c r="BN12" s="20"/>
      <c r="BO12" s="140"/>
      <c r="BP12" s="140"/>
      <c r="BQ12" s="140"/>
      <c r="BR12" s="140"/>
      <c r="BS12" s="140"/>
      <c r="BT12" s="140"/>
      <c r="BU12" s="140"/>
      <c r="BV12" s="140"/>
      <c r="BW12" s="140"/>
      <c r="BX12" s="137"/>
      <c r="BY12" s="137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</row>
    <row r="13" spans="2:137" ht="19" customHeight="1">
      <c r="B13" s="171"/>
      <c r="C13" s="293" t="s">
        <v>152</v>
      </c>
      <c r="D13" s="294"/>
      <c r="E13" s="294"/>
      <c r="F13" s="294"/>
      <c r="G13" s="294"/>
      <c r="H13" s="294"/>
      <c r="I13" s="294"/>
      <c r="J13" s="294"/>
      <c r="K13" s="295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7"/>
      <c r="W13" s="172"/>
      <c r="X13" s="293" t="s">
        <v>55</v>
      </c>
      <c r="Y13" s="294"/>
      <c r="Z13" s="294"/>
      <c r="AA13" s="294"/>
      <c r="AB13" s="295"/>
      <c r="AC13" s="299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1"/>
      <c r="AO13" s="173"/>
      <c r="AP13" s="20"/>
      <c r="AQ13" s="20"/>
      <c r="AR13" s="20"/>
      <c r="AS13" s="20"/>
      <c r="AT13" s="20"/>
      <c r="AU13" s="20"/>
      <c r="AV13" s="20"/>
      <c r="AW13" s="20"/>
      <c r="AX13" s="317"/>
      <c r="AY13" s="317"/>
      <c r="AZ13" s="317"/>
      <c r="BA13" s="317"/>
      <c r="BB13" s="317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40"/>
      <c r="BP13" s="140"/>
      <c r="BQ13" s="140"/>
      <c r="BR13" s="140"/>
      <c r="BS13" s="140"/>
      <c r="BT13" s="140"/>
      <c r="BU13" s="140"/>
      <c r="BV13" s="140"/>
      <c r="BW13" s="140"/>
      <c r="BX13" s="137"/>
      <c r="BY13" s="137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</row>
    <row r="14" spans="2:137" ht="19" customHeight="1">
      <c r="B14" s="170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66"/>
      <c r="X14" s="302" t="s">
        <v>153</v>
      </c>
      <c r="Y14" s="302"/>
      <c r="Z14" s="302"/>
      <c r="AA14" s="302"/>
      <c r="AB14" s="302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163"/>
      <c r="AP14" s="20"/>
      <c r="AQ14" s="20"/>
      <c r="AR14" s="20"/>
      <c r="AS14" s="20"/>
      <c r="AT14" s="20"/>
      <c r="AU14" s="20"/>
      <c r="AV14" s="20"/>
      <c r="AW14" s="20"/>
      <c r="AX14" s="317"/>
      <c r="AY14" s="317"/>
      <c r="AZ14" s="317"/>
      <c r="BA14" s="317"/>
      <c r="BB14" s="317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8"/>
      <c r="BP14" s="138"/>
      <c r="BQ14" s="138"/>
      <c r="BR14" s="138"/>
      <c r="BS14" s="138"/>
      <c r="BT14" s="138"/>
      <c r="BU14" s="138"/>
      <c r="BV14" s="138"/>
      <c r="BW14" s="138"/>
      <c r="BX14" s="137"/>
      <c r="BY14" s="137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</row>
    <row r="15" spans="2:137" ht="16">
      <c r="B15" s="170"/>
      <c r="C15" s="302" t="s">
        <v>166</v>
      </c>
      <c r="D15" s="302"/>
      <c r="E15" s="302"/>
      <c r="F15" s="302"/>
      <c r="G15" s="302"/>
      <c r="H15" s="302"/>
      <c r="I15" s="302"/>
      <c r="J15" s="302"/>
      <c r="K15" s="302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191"/>
      <c r="X15" s="191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63"/>
      <c r="AP15" s="20"/>
      <c r="AQ15" s="20"/>
      <c r="AR15" s="20"/>
      <c r="AS15" s="20"/>
      <c r="AT15" s="20"/>
      <c r="AU15" s="20"/>
      <c r="AV15" s="20"/>
      <c r="AW15" s="20"/>
      <c r="AX15" s="141"/>
      <c r="AY15" s="141"/>
      <c r="AZ15" s="141"/>
      <c r="BA15" s="141"/>
      <c r="BB15" s="141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38"/>
      <c r="BP15" s="138"/>
      <c r="BQ15" s="138"/>
      <c r="BR15" s="138"/>
      <c r="BS15" s="138"/>
      <c r="BT15" s="138"/>
      <c r="BU15" s="138"/>
      <c r="BV15" s="138"/>
      <c r="BW15" s="138"/>
      <c r="BX15" s="137"/>
      <c r="BY15" s="137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</row>
    <row r="16" spans="2:137" ht="16">
      <c r="B16" s="174"/>
      <c r="C16" s="175"/>
      <c r="D16" s="175"/>
      <c r="E16" s="175"/>
      <c r="F16" s="175"/>
      <c r="G16" s="175"/>
      <c r="H16" s="175"/>
      <c r="I16" s="175"/>
      <c r="J16" s="175"/>
      <c r="K16" s="175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7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9"/>
      <c r="AP16" s="20"/>
      <c r="AQ16" s="20"/>
      <c r="AR16" s="20"/>
      <c r="AS16" s="20"/>
      <c r="AT16" s="20"/>
      <c r="AU16" s="20"/>
      <c r="AV16" s="20"/>
      <c r="AW16" s="20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7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7"/>
      <c r="BY16" s="137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</row>
    <row r="17" spans="2:137" ht="11.25" customHeight="1"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M17" s="155"/>
      <c r="AN17" s="155"/>
      <c r="AO17" s="155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</row>
    <row r="18" spans="2:137" ht="16">
      <c r="B18" s="180"/>
      <c r="C18" s="180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AP18" s="143"/>
      <c r="AQ18" s="143"/>
      <c r="AR18" s="143"/>
      <c r="AS18" s="144"/>
      <c r="AT18" s="144"/>
      <c r="AU18" s="144"/>
      <c r="AV18" s="144"/>
      <c r="AW18" s="144"/>
      <c r="AX18" s="144"/>
      <c r="AY18" s="144"/>
      <c r="AZ18" s="144"/>
      <c r="BA18" s="144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</row>
    <row r="19" spans="2:137" ht="16">
      <c r="B19" s="181"/>
      <c r="C19" s="182"/>
      <c r="D19" s="183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84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</row>
    <row r="20" spans="2:137" ht="19">
      <c r="B20" s="169"/>
      <c r="C20" s="185" t="s">
        <v>154</v>
      </c>
      <c r="D20" s="18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87"/>
      <c r="AP20" s="143"/>
      <c r="AQ20" s="143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</row>
    <row r="21" spans="2:137" ht="16">
      <c r="B21" s="188"/>
      <c r="C21" s="189"/>
      <c r="D21" s="190"/>
      <c r="E21" s="190"/>
      <c r="F21" s="190"/>
      <c r="G21" s="190"/>
      <c r="H21" s="190"/>
      <c r="I21" s="190"/>
      <c r="J21" s="190"/>
      <c r="K21" s="190"/>
      <c r="L21" s="189"/>
      <c r="M21" s="190"/>
      <c r="N21" s="190"/>
      <c r="O21" s="190"/>
      <c r="P21" s="190"/>
      <c r="Q21" s="190"/>
      <c r="R21" s="190"/>
      <c r="S21" s="190"/>
      <c r="T21" s="190"/>
      <c r="U21" s="189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66"/>
      <c r="AL21" s="166"/>
      <c r="AM21" s="166"/>
      <c r="AN21" s="166"/>
      <c r="AO21" s="187"/>
      <c r="AP21" s="143"/>
      <c r="AQ21" s="143"/>
      <c r="AR21" s="319"/>
      <c r="AS21" s="319"/>
      <c r="AT21" s="319"/>
      <c r="AU21" s="319"/>
      <c r="AV21" s="319"/>
      <c r="AW21" s="319"/>
      <c r="AX21" s="319"/>
      <c r="AY21" s="319"/>
      <c r="AZ21" s="319"/>
      <c r="BA21" s="319"/>
      <c r="BB21" s="319"/>
      <c r="BC21" s="319"/>
      <c r="BD21" s="319"/>
      <c r="BE21" s="319"/>
      <c r="BF21" s="319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</row>
    <row r="22" spans="2:137" ht="16">
      <c r="B22" s="188"/>
      <c r="C22" s="191"/>
      <c r="D22" s="320" t="s">
        <v>8</v>
      </c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12" t="s">
        <v>3</v>
      </c>
      <c r="P22" s="312"/>
      <c r="Q22" s="312"/>
      <c r="R22" s="312"/>
      <c r="S22" s="191"/>
      <c r="T22" s="166"/>
      <c r="U22" s="192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1" t="s">
        <v>3</v>
      </c>
      <c r="AH22" s="321"/>
      <c r="AI22" s="321"/>
      <c r="AJ22" s="321"/>
      <c r="AK22" s="166"/>
      <c r="AL22" s="166"/>
      <c r="AM22" s="166"/>
      <c r="AN22" s="166"/>
      <c r="AO22" s="187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</row>
    <row r="23" spans="2:137" ht="19" customHeight="1">
      <c r="B23" s="188"/>
      <c r="C23" s="189"/>
      <c r="D23" s="426" t="s">
        <v>187</v>
      </c>
      <c r="E23" s="426" t="s">
        <v>187</v>
      </c>
      <c r="F23" s="426" t="s">
        <v>187</v>
      </c>
      <c r="G23" s="426" t="s">
        <v>187</v>
      </c>
      <c r="H23" s="426" t="s">
        <v>187</v>
      </c>
      <c r="I23" s="426" t="s">
        <v>187</v>
      </c>
      <c r="J23" s="426" t="s">
        <v>187</v>
      </c>
      <c r="K23" s="426" t="s">
        <v>187</v>
      </c>
      <c r="L23" s="426" t="s">
        <v>187</v>
      </c>
      <c r="M23" s="323" t="s">
        <v>20</v>
      </c>
      <c r="N23" s="324"/>
      <c r="O23" s="325"/>
      <c r="P23" s="325"/>
      <c r="Q23" s="325"/>
      <c r="R23" s="325"/>
      <c r="S23" s="190"/>
      <c r="T23" s="190"/>
      <c r="U23" s="189"/>
      <c r="V23" s="302" t="s">
        <v>27</v>
      </c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26"/>
      <c r="AH23" s="327"/>
      <c r="AI23" s="327"/>
      <c r="AJ23" s="328"/>
      <c r="AK23" s="166"/>
      <c r="AL23" s="166"/>
      <c r="AM23" s="166"/>
      <c r="AN23" s="166"/>
      <c r="AO23" s="187"/>
      <c r="AP23" s="143"/>
      <c r="AQ23" s="143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</row>
    <row r="24" spans="2:137" ht="19" customHeight="1">
      <c r="B24" s="188"/>
      <c r="C24" s="191"/>
      <c r="D24" s="426" t="s">
        <v>188</v>
      </c>
      <c r="E24" s="426" t="s">
        <v>188</v>
      </c>
      <c r="F24" s="426" t="s">
        <v>188</v>
      </c>
      <c r="G24" s="426" t="s">
        <v>188</v>
      </c>
      <c r="H24" s="426" t="s">
        <v>188</v>
      </c>
      <c r="I24" s="426" t="s">
        <v>188</v>
      </c>
      <c r="J24" s="426" t="s">
        <v>188</v>
      </c>
      <c r="K24" s="426" t="s">
        <v>188</v>
      </c>
      <c r="L24" s="426" t="s">
        <v>188</v>
      </c>
      <c r="M24" s="323" t="s">
        <v>21</v>
      </c>
      <c r="N24" s="324"/>
      <c r="O24" s="326"/>
      <c r="P24" s="327"/>
      <c r="Q24" s="327"/>
      <c r="R24" s="328"/>
      <c r="S24" s="191"/>
      <c r="T24" s="166"/>
      <c r="U24" s="192"/>
      <c r="V24" s="192"/>
      <c r="W24" s="192"/>
      <c r="X24" s="192"/>
      <c r="Y24" s="192"/>
      <c r="Z24" s="193"/>
      <c r="AA24" s="193"/>
      <c r="AB24" s="193"/>
      <c r="AC24" s="193"/>
      <c r="AD24" s="193"/>
      <c r="AE24" s="194"/>
      <c r="AF24" s="194"/>
      <c r="AG24" s="194"/>
      <c r="AH24" s="194"/>
      <c r="AI24" s="194"/>
      <c r="AJ24" s="166"/>
      <c r="AK24" s="166"/>
      <c r="AL24" s="166"/>
      <c r="AM24" s="166"/>
      <c r="AN24" s="166"/>
      <c r="AO24" s="187"/>
      <c r="AP24" s="143"/>
      <c r="AQ24" s="143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7"/>
      <c r="BF24" s="148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</row>
    <row r="25" spans="2:137" ht="19" customHeight="1">
      <c r="B25" s="188"/>
      <c r="C25" s="189"/>
      <c r="D25" s="426" t="s">
        <v>189</v>
      </c>
      <c r="E25" s="426" t="s">
        <v>189</v>
      </c>
      <c r="F25" s="426" t="s">
        <v>189</v>
      </c>
      <c r="G25" s="426" t="s">
        <v>189</v>
      </c>
      <c r="H25" s="426" t="s">
        <v>189</v>
      </c>
      <c r="I25" s="426" t="s">
        <v>189</v>
      </c>
      <c r="J25" s="426" t="s">
        <v>189</v>
      </c>
      <c r="K25" s="426" t="s">
        <v>189</v>
      </c>
      <c r="L25" s="426" t="s">
        <v>189</v>
      </c>
      <c r="M25" s="323" t="s">
        <v>22</v>
      </c>
      <c r="N25" s="324"/>
      <c r="O25" s="330"/>
      <c r="P25" s="330"/>
      <c r="Q25" s="330"/>
      <c r="R25" s="330"/>
      <c r="S25" s="190"/>
      <c r="T25" s="190"/>
      <c r="U25" s="189"/>
      <c r="V25" s="320" t="s">
        <v>6</v>
      </c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1" t="s">
        <v>3</v>
      </c>
      <c r="AH25" s="321"/>
      <c r="AI25" s="321"/>
      <c r="AJ25" s="321"/>
      <c r="AK25" s="166"/>
      <c r="AL25" s="166"/>
      <c r="AM25" s="166"/>
      <c r="AN25" s="166"/>
      <c r="AO25" s="187"/>
      <c r="AP25" s="143"/>
      <c r="AQ25" s="143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</row>
    <row r="26" spans="2:137" ht="19" customHeight="1">
      <c r="B26" s="195"/>
      <c r="C26" s="191"/>
      <c r="D26" s="426" t="s">
        <v>190</v>
      </c>
      <c r="E26" s="426" t="s">
        <v>190</v>
      </c>
      <c r="F26" s="426" t="s">
        <v>190</v>
      </c>
      <c r="G26" s="426" t="s">
        <v>190</v>
      </c>
      <c r="H26" s="426" t="s">
        <v>190</v>
      </c>
      <c r="I26" s="426" t="s">
        <v>190</v>
      </c>
      <c r="J26" s="426" t="s">
        <v>190</v>
      </c>
      <c r="K26" s="426" t="s">
        <v>190</v>
      </c>
      <c r="L26" s="426" t="s">
        <v>190</v>
      </c>
      <c r="M26" s="323" t="s">
        <v>23</v>
      </c>
      <c r="N26" s="324"/>
      <c r="O26" s="326"/>
      <c r="P26" s="327"/>
      <c r="Q26" s="327"/>
      <c r="R26" s="328"/>
      <c r="S26" s="191"/>
      <c r="T26" s="166"/>
      <c r="U26" s="192"/>
      <c r="V26" s="302" t="s">
        <v>28</v>
      </c>
      <c r="W26" s="302"/>
      <c r="X26" s="302"/>
      <c r="Y26" s="302"/>
      <c r="Z26" s="302"/>
      <c r="AA26" s="302"/>
      <c r="AB26" s="302"/>
      <c r="AC26" s="302"/>
      <c r="AD26" s="302"/>
      <c r="AE26" s="329" t="s">
        <v>64</v>
      </c>
      <c r="AF26" s="329"/>
      <c r="AG26" s="330"/>
      <c r="AH26" s="330"/>
      <c r="AI26" s="330"/>
      <c r="AJ26" s="330"/>
      <c r="AK26" s="166" t="s">
        <v>78</v>
      </c>
      <c r="AL26" s="166"/>
      <c r="AM26" s="166"/>
      <c r="AN26" s="166"/>
      <c r="AO26" s="187"/>
      <c r="AP26" s="143"/>
      <c r="AQ26" s="143"/>
      <c r="AR26" s="146"/>
      <c r="AS26" s="146"/>
      <c r="AT26" s="146"/>
      <c r="AU26" s="146"/>
      <c r="AV26" s="146"/>
      <c r="AW26" s="146"/>
      <c r="AX26" s="146"/>
      <c r="AY26" s="146"/>
      <c r="AZ26" s="147"/>
      <c r="BA26" s="147"/>
      <c r="BB26" s="147"/>
      <c r="BC26" s="147"/>
      <c r="BD26" s="147"/>
      <c r="BE26" s="147"/>
      <c r="BF26" s="148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</row>
    <row r="27" spans="2:137" ht="19" customHeight="1">
      <c r="B27" s="195"/>
      <c r="C27" s="189"/>
      <c r="D27" s="426" t="s">
        <v>191</v>
      </c>
      <c r="E27" s="426" t="s">
        <v>191</v>
      </c>
      <c r="F27" s="426" t="s">
        <v>191</v>
      </c>
      <c r="G27" s="426" t="s">
        <v>191</v>
      </c>
      <c r="H27" s="426" t="s">
        <v>191</v>
      </c>
      <c r="I27" s="426" t="s">
        <v>191</v>
      </c>
      <c r="J27" s="426" t="s">
        <v>191</v>
      </c>
      <c r="K27" s="426" t="s">
        <v>191</v>
      </c>
      <c r="L27" s="426" t="s">
        <v>191</v>
      </c>
      <c r="M27" s="323" t="s">
        <v>24</v>
      </c>
      <c r="N27" s="324"/>
      <c r="O27" s="330"/>
      <c r="P27" s="330"/>
      <c r="Q27" s="330"/>
      <c r="R27" s="330"/>
      <c r="S27" s="190"/>
      <c r="T27" s="190"/>
      <c r="U27" s="189"/>
      <c r="V27" s="293" t="s">
        <v>155</v>
      </c>
      <c r="W27" s="294"/>
      <c r="X27" s="294"/>
      <c r="Y27" s="294"/>
      <c r="Z27" s="294"/>
      <c r="AA27" s="294"/>
      <c r="AB27" s="294"/>
      <c r="AC27" s="294"/>
      <c r="AD27" s="295"/>
      <c r="AE27" s="336" t="s">
        <v>145</v>
      </c>
      <c r="AF27" s="337"/>
      <c r="AG27" s="330"/>
      <c r="AH27" s="330"/>
      <c r="AI27" s="330"/>
      <c r="AJ27" s="330"/>
      <c r="AK27" s="196" t="s">
        <v>156</v>
      </c>
      <c r="AL27" s="166"/>
      <c r="AM27" s="166"/>
      <c r="AN27" s="166"/>
      <c r="AO27" s="187"/>
      <c r="AP27" s="143"/>
      <c r="AQ27" s="143"/>
      <c r="AR27" s="146"/>
      <c r="AS27" s="146"/>
      <c r="AT27" s="146"/>
      <c r="AU27" s="146"/>
      <c r="AV27" s="146"/>
      <c r="AW27" s="146"/>
      <c r="AX27" s="146"/>
      <c r="AY27" s="146"/>
      <c r="AZ27" s="147"/>
      <c r="BA27" s="147"/>
      <c r="BB27" s="147"/>
      <c r="BC27" s="147"/>
      <c r="BD27" s="147"/>
      <c r="BE27" s="147"/>
      <c r="BF27" s="148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</row>
    <row r="28" spans="2:137" ht="19" customHeight="1">
      <c r="B28" s="195"/>
      <c r="C28" s="191"/>
      <c r="D28" s="426" t="s">
        <v>192</v>
      </c>
      <c r="E28" s="426" t="s">
        <v>192</v>
      </c>
      <c r="F28" s="426" t="s">
        <v>192</v>
      </c>
      <c r="G28" s="426" t="s">
        <v>192</v>
      </c>
      <c r="H28" s="426" t="s">
        <v>192</v>
      </c>
      <c r="I28" s="426" t="s">
        <v>192</v>
      </c>
      <c r="J28" s="426" t="s">
        <v>192</v>
      </c>
      <c r="K28" s="426" t="s">
        <v>192</v>
      </c>
      <c r="L28" s="426" t="s">
        <v>192</v>
      </c>
      <c r="M28" s="323" t="s">
        <v>25</v>
      </c>
      <c r="N28" s="324"/>
      <c r="O28" s="326"/>
      <c r="P28" s="327"/>
      <c r="Q28" s="327"/>
      <c r="R28" s="328"/>
      <c r="S28" s="191"/>
      <c r="T28" s="166"/>
      <c r="U28" s="192"/>
      <c r="V28" s="293" t="s">
        <v>32</v>
      </c>
      <c r="W28" s="294"/>
      <c r="X28" s="294"/>
      <c r="Y28" s="294"/>
      <c r="Z28" s="294"/>
      <c r="AA28" s="294"/>
      <c r="AB28" s="294"/>
      <c r="AC28" s="294"/>
      <c r="AD28" s="294"/>
      <c r="AE28" s="294"/>
      <c r="AF28" s="295"/>
      <c r="AG28" s="332">
        <f>SUM(AG26:AJ27)</f>
        <v>0</v>
      </c>
      <c r="AH28" s="333"/>
      <c r="AI28" s="333"/>
      <c r="AJ28" s="334"/>
      <c r="AK28" s="166"/>
      <c r="AL28" s="166"/>
      <c r="AM28" s="166"/>
      <c r="AN28" s="166"/>
      <c r="AO28" s="187"/>
      <c r="AP28" s="143"/>
      <c r="AQ28" s="143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</row>
    <row r="29" spans="2:137" ht="19" customHeight="1">
      <c r="B29" s="195"/>
      <c r="C29" s="191"/>
      <c r="D29" s="426" t="s">
        <v>173</v>
      </c>
      <c r="E29" s="426" t="s">
        <v>173</v>
      </c>
      <c r="F29" s="426" t="s">
        <v>173</v>
      </c>
      <c r="G29" s="426" t="s">
        <v>173</v>
      </c>
      <c r="H29" s="426" t="s">
        <v>173</v>
      </c>
      <c r="I29" s="426" t="s">
        <v>173</v>
      </c>
      <c r="J29" s="426" t="s">
        <v>173</v>
      </c>
      <c r="K29" s="426" t="s">
        <v>173</v>
      </c>
      <c r="L29" s="426" t="s">
        <v>173</v>
      </c>
      <c r="M29" s="323" t="s">
        <v>76</v>
      </c>
      <c r="N29" s="324"/>
      <c r="O29" s="335"/>
      <c r="P29" s="335"/>
      <c r="Q29" s="335"/>
      <c r="R29" s="335"/>
      <c r="S29" s="191"/>
      <c r="T29" s="197"/>
      <c r="U29" s="198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7"/>
      <c r="AG29" s="197"/>
      <c r="AH29" s="197"/>
      <c r="AI29" s="197"/>
      <c r="AJ29" s="197"/>
      <c r="AK29" s="197"/>
      <c r="AL29" s="197"/>
      <c r="AM29" s="197"/>
      <c r="AN29" s="166"/>
      <c r="AO29" s="187"/>
      <c r="AP29" s="143"/>
      <c r="AQ29" s="143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48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</row>
    <row r="30" spans="2:137" ht="19" customHeight="1">
      <c r="B30" s="195"/>
      <c r="C30" s="191"/>
      <c r="D30" s="426" t="s">
        <v>193</v>
      </c>
      <c r="E30" s="426" t="s">
        <v>193</v>
      </c>
      <c r="F30" s="426" t="s">
        <v>193</v>
      </c>
      <c r="G30" s="426" t="s">
        <v>193</v>
      </c>
      <c r="H30" s="426" t="s">
        <v>193</v>
      </c>
      <c r="I30" s="426" t="s">
        <v>193</v>
      </c>
      <c r="J30" s="426" t="s">
        <v>193</v>
      </c>
      <c r="K30" s="426" t="s">
        <v>193</v>
      </c>
      <c r="L30" s="426" t="s">
        <v>193</v>
      </c>
      <c r="M30" s="323" t="s">
        <v>159</v>
      </c>
      <c r="N30" s="324"/>
      <c r="O30" s="326"/>
      <c r="P30" s="327"/>
      <c r="Q30" s="327"/>
      <c r="R30" s="328"/>
      <c r="S30" s="191"/>
      <c r="T30" s="197"/>
      <c r="U30" s="198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7"/>
      <c r="AG30" s="197"/>
      <c r="AH30" s="197"/>
      <c r="AI30" s="197"/>
      <c r="AJ30" s="197"/>
      <c r="AK30" s="197"/>
      <c r="AL30" s="197"/>
      <c r="AM30" s="197"/>
      <c r="AN30" s="166"/>
      <c r="AO30" s="187"/>
      <c r="AP30" s="143"/>
      <c r="AQ30" s="143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48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</row>
    <row r="31" spans="2:137" ht="19" customHeight="1">
      <c r="B31" s="195"/>
      <c r="C31" s="191"/>
      <c r="D31" s="426" t="s">
        <v>194</v>
      </c>
      <c r="E31" s="426" t="s">
        <v>194</v>
      </c>
      <c r="F31" s="426" t="s">
        <v>194</v>
      </c>
      <c r="G31" s="426" t="s">
        <v>194</v>
      </c>
      <c r="H31" s="426" t="s">
        <v>194</v>
      </c>
      <c r="I31" s="426" t="s">
        <v>194</v>
      </c>
      <c r="J31" s="426" t="s">
        <v>194</v>
      </c>
      <c r="K31" s="426" t="s">
        <v>194</v>
      </c>
      <c r="L31" s="426" t="s">
        <v>194</v>
      </c>
      <c r="M31" s="323" t="s">
        <v>160</v>
      </c>
      <c r="N31" s="324"/>
      <c r="O31" s="330"/>
      <c r="P31" s="330"/>
      <c r="Q31" s="330"/>
      <c r="R31" s="330"/>
      <c r="S31" s="191"/>
      <c r="T31" s="197"/>
      <c r="U31" s="198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7"/>
      <c r="AG31" s="197"/>
      <c r="AH31" s="197"/>
      <c r="AI31" s="197"/>
      <c r="AJ31" s="197"/>
      <c r="AK31" s="197"/>
      <c r="AL31" s="197"/>
      <c r="AM31" s="197"/>
      <c r="AN31" s="166"/>
      <c r="AO31" s="187"/>
      <c r="AP31" s="143"/>
      <c r="AQ31" s="143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48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</row>
    <row r="32" spans="2:137" ht="19" hidden="1" customHeight="1">
      <c r="B32" s="195"/>
      <c r="C32" s="191"/>
      <c r="D32" s="322"/>
      <c r="E32" s="322"/>
      <c r="F32" s="322"/>
      <c r="G32" s="322"/>
      <c r="H32" s="322"/>
      <c r="I32" s="322"/>
      <c r="J32" s="322"/>
      <c r="K32" s="322"/>
      <c r="L32" s="322"/>
      <c r="M32" s="323" t="s">
        <v>174</v>
      </c>
      <c r="N32" s="324"/>
      <c r="O32" s="330"/>
      <c r="P32" s="330"/>
      <c r="Q32" s="330"/>
      <c r="R32" s="330"/>
      <c r="S32" s="191"/>
      <c r="T32" s="197"/>
      <c r="U32" s="198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7"/>
      <c r="AG32" s="197"/>
      <c r="AH32" s="197"/>
      <c r="AI32" s="197"/>
      <c r="AJ32" s="197"/>
      <c r="AK32" s="197"/>
      <c r="AL32" s="197"/>
      <c r="AM32" s="197"/>
      <c r="AN32" s="166"/>
      <c r="AO32" s="187"/>
      <c r="AP32" s="143"/>
      <c r="AQ32" s="143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48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</row>
    <row r="33" spans="2:77" ht="19" customHeight="1">
      <c r="B33" s="195"/>
      <c r="C33" s="191"/>
      <c r="D33" s="338" t="s">
        <v>181</v>
      </c>
      <c r="E33" s="339"/>
      <c r="F33" s="339"/>
      <c r="G33" s="339"/>
      <c r="H33" s="339"/>
      <c r="I33" s="339"/>
      <c r="J33" s="339"/>
      <c r="K33" s="339"/>
      <c r="L33" s="339"/>
      <c r="M33" s="323" t="s">
        <v>140</v>
      </c>
      <c r="N33" s="324"/>
      <c r="O33" s="340"/>
      <c r="P33" s="341"/>
      <c r="Q33" s="341"/>
      <c r="R33" s="342"/>
      <c r="S33" s="200" t="s">
        <v>156</v>
      </c>
      <c r="T33" s="197"/>
      <c r="U33" s="198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7"/>
      <c r="AG33" s="197"/>
      <c r="AH33" s="197"/>
      <c r="AI33" s="197"/>
      <c r="AJ33" s="197"/>
      <c r="AK33" s="197"/>
      <c r="AL33" s="197"/>
      <c r="AM33" s="197"/>
      <c r="AN33" s="166"/>
      <c r="AO33" s="187"/>
      <c r="AP33" s="143"/>
      <c r="AQ33" s="143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48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</row>
    <row r="34" spans="2:77" ht="19" customHeight="1">
      <c r="B34" s="188"/>
      <c r="C34" s="189"/>
      <c r="D34" s="320" t="s">
        <v>26</v>
      </c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43">
        <f>SUM(O23:R33)</f>
        <v>0</v>
      </c>
      <c r="P34" s="343"/>
      <c r="Q34" s="343"/>
      <c r="R34" s="343"/>
      <c r="S34" s="190"/>
      <c r="T34" s="201"/>
      <c r="U34" s="202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197"/>
      <c r="AK34" s="197"/>
      <c r="AL34" s="197"/>
      <c r="AM34" s="197"/>
      <c r="AN34" s="166"/>
      <c r="AO34" s="187"/>
      <c r="AP34" s="143"/>
      <c r="AQ34" s="143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8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</row>
    <row r="35" spans="2:77" ht="19" customHeight="1">
      <c r="B35" s="188"/>
      <c r="C35" s="191"/>
      <c r="D35" s="191"/>
      <c r="E35" s="191"/>
      <c r="F35" s="191"/>
      <c r="G35" s="191"/>
      <c r="H35" s="191"/>
      <c r="I35" s="191"/>
      <c r="J35" s="191"/>
      <c r="K35" s="166"/>
      <c r="L35" s="191"/>
      <c r="M35" s="191"/>
      <c r="N35" s="191"/>
      <c r="O35" s="191"/>
      <c r="P35" s="191"/>
      <c r="Q35" s="191"/>
      <c r="R35" s="191"/>
      <c r="S35" s="191"/>
      <c r="T35" s="197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7"/>
      <c r="AM35" s="197"/>
      <c r="AN35" s="166"/>
      <c r="AO35" s="187"/>
      <c r="AP35" s="143"/>
      <c r="AQ35" s="143"/>
      <c r="AR35" s="147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</row>
    <row r="36" spans="2:77" ht="19" customHeight="1">
      <c r="B36" s="195"/>
      <c r="C36" s="189"/>
      <c r="D36" s="344" t="s">
        <v>146</v>
      </c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12" t="s">
        <v>3</v>
      </c>
      <c r="P36" s="312"/>
      <c r="Q36" s="312"/>
      <c r="R36" s="312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66"/>
      <c r="AM36" s="166"/>
      <c r="AN36" s="166"/>
      <c r="AO36" s="187"/>
      <c r="AP36" s="143"/>
      <c r="AQ36" s="143"/>
      <c r="AR36" s="147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</row>
    <row r="37" spans="2:77" ht="19" customHeight="1">
      <c r="B37" s="195"/>
      <c r="C37" s="191"/>
      <c r="D37" s="345" t="s">
        <v>147</v>
      </c>
      <c r="E37" s="346"/>
      <c r="F37" s="346"/>
      <c r="G37" s="346"/>
      <c r="H37" s="346"/>
      <c r="I37" s="346"/>
      <c r="J37" s="346"/>
      <c r="K37" s="346"/>
      <c r="L37" s="347"/>
      <c r="M37" s="357" t="s">
        <v>40</v>
      </c>
      <c r="N37" s="358"/>
      <c r="O37" s="330"/>
      <c r="P37" s="330"/>
      <c r="Q37" s="330"/>
      <c r="R37" s="330"/>
      <c r="S37" s="200"/>
      <c r="T37" s="166"/>
      <c r="U37" s="192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66"/>
      <c r="AM37" s="166"/>
      <c r="AN37" s="166"/>
      <c r="AO37" s="187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</row>
    <row r="38" spans="2:77" ht="19" customHeight="1">
      <c r="B38" s="195"/>
      <c r="C38" s="189"/>
      <c r="D38" s="345" t="s">
        <v>161</v>
      </c>
      <c r="E38" s="346"/>
      <c r="F38" s="346"/>
      <c r="G38" s="346"/>
      <c r="H38" s="346"/>
      <c r="I38" s="346"/>
      <c r="J38" s="346"/>
      <c r="K38" s="346"/>
      <c r="L38" s="347"/>
      <c r="M38" s="357" t="s">
        <v>41</v>
      </c>
      <c r="N38" s="358"/>
      <c r="O38" s="330"/>
      <c r="P38" s="330"/>
      <c r="Q38" s="330"/>
      <c r="R38" s="330"/>
      <c r="S38" s="190"/>
      <c r="T38" s="190"/>
      <c r="U38" s="189"/>
      <c r="V38" s="351" t="s">
        <v>87</v>
      </c>
      <c r="W38" s="352"/>
      <c r="X38" s="352"/>
      <c r="Y38" s="352"/>
      <c r="Z38" s="352"/>
      <c r="AA38" s="352"/>
      <c r="AB38" s="352"/>
      <c r="AC38" s="352"/>
      <c r="AD38" s="352"/>
      <c r="AE38" s="352"/>
      <c r="AF38" s="353"/>
      <c r="AG38" s="354" t="s">
        <v>75</v>
      </c>
      <c r="AH38" s="355"/>
      <c r="AI38" s="355"/>
      <c r="AJ38" s="356"/>
      <c r="AK38" s="193"/>
      <c r="AL38" s="166"/>
      <c r="AM38" s="166"/>
      <c r="AN38" s="166"/>
      <c r="AO38" s="187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</row>
    <row r="39" spans="2:77" ht="19" customHeight="1">
      <c r="B39" s="195"/>
      <c r="C39" s="191"/>
      <c r="D39" s="345" t="s">
        <v>162</v>
      </c>
      <c r="E39" s="346"/>
      <c r="F39" s="346"/>
      <c r="G39" s="346"/>
      <c r="H39" s="346"/>
      <c r="I39" s="346"/>
      <c r="J39" s="346"/>
      <c r="K39" s="346"/>
      <c r="L39" s="347"/>
      <c r="M39" s="357" t="s">
        <v>42</v>
      </c>
      <c r="N39" s="358"/>
      <c r="O39" s="348"/>
      <c r="P39" s="348"/>
      <c r="Q39" s="348"/>
      <c r="R39" s="348"/>
      <c r="S39" s="191"/>
      <c r="T39" s="166"/>
      <c r="U39" s="166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66"/>
      <c r="AH39" s="166"/>
      <c r="AI39" s="166"/>
      <c r="AJ39" s="166"/>
      <c r="AK39" s="166"/>
      <c r="AL39" s="166"/>
      <c r="AM39" s="166"/>
      <c r="AN39" s="166"/>
      <c r="AO39" s="187"/>
      <c r="AP39" s="143"/>
      <c r="AQ39" s="143"/>
      <c r="AR39" s="349"/>
      <c r="AS39" s="349"/>
      <c r="AT39" s="349"/>
      <c r="AU39" s="349"/>
      <c r="AV39" s="349"/>
      <c r="AW39" s="349"/>
      <c r="AX39" s="349"/>
      <c r="AY39" s="349"/>
      <c r="AZ39" s="349"/>
      <c r="BA39" s="349"/>
      <c r="BB39" s="349"/>
      <c r="BC39" s="349"/>
      <c r="BD39" s="349"/>
      <c r="BE39" s="349"/>
      <c r="BF39" s="349"/>
      <c r="BG39" s="349"/>
      <c r="BH39" s="349"/>
      <c r="BI39" s="143"/>
      <c r="BJ39" s="350"/>
      <c r="BK39" s="350"/>
      <c r="BL39" s="350"/>
      <c r="BM39" s="350"/>
      <c r="BN39" s="350"/>
      <c r="BO39" s="350"/>
      <c r="BP39" s="350"/>
      <c r="BQ39" s="350"/>
      <c r="BR39" s="350"/>
      <c r="BS39" s="350"/>
      <c r="BT39" s="350"/>
      <c r="BU39" s="350"/>
      <c r="BV39" s="350"/>
      <c r="BW39" s="350"/>
      <c r="BX39" s="350"/>
      <c r="BY39" s="350"/>
    </row>
    <row r="40" spans="2:77" ht="19" customHeight="1">
      <c r="B40" s="195"/>
      <c r="C40" s="189"/>
      <c r="D40" s="345" t="s">
        <v>178</v>
      </c>
      <c r="E40" s="346"/>
      <c r="F40" s="346"/>
      <c r="G40" s="346"/>
      <c r="H40" s="346"/>
      <c r="I40" s="346"/>
      <c r="J40" s="346"/>
      <c r="K40" s="346"/>
      <c r="L40" s="347"/>
      <c r="M40" s="357" t="s">
        <v>43</v>
      </c>
      <c r="N40" s="358"/>
      <c r="O40" s="330"/>
      <c r="P40" s="330"/>
      <c r="Q40" s="330"/>
      <c r="R40" s="330"/>
      <c r="S40" s="190"/>
      <c r="T40" s="190"/>
      <c r="U40" s="189"/>
      <c r="V40" s="351" t="s">
        <v>74</v>
      </c>
      <c r="W40" s="352"/>
      <c r="X40" s="352"/>
      <c r="Y40" s="352"/>
      <c r="Z40" s="352"/>
      <c r="AA40" s="352"/>
      <c r="AB40" s="352"/>
      <c r="AC40" s="352"/>
      <c r="AD40" s="352"/>
      <c r="AE40" s="352"/>
      <c r="AF40" s="353"/>
      <c r="AG40" s="354" t="s">
        <v>75</v>
      </c>
      <c r="AH40" s="355"/>
      <c r="AI40" s="355"/>
      <c r="AJ40" s="356"/>
      <c r="AK40" s="193"/>
      <c r="AL40" s="166"/>
      <c r="AM40" s="166"/>
      <c r="AN40" s="166"/>
      <c r="AO40" s="187"/>
      <c r="AP40" s="143"/>
      <c r="AQ40" s="143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43"/>
      <c r="BH40" s="143"/>
      <c r="BI40" s="143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43"/>
    </row>
    <row r="41" spans="2:77" ht="19" customHeight="1">
      <c r="B41" s="195"/>
      <c r="C41" s="191"/>
      <c r="D41" s="345" t="s">
        <v>163</v>
      </c>
      <c r="E41" s="346"/>
      <c r="F41" s="346"/>
      <c r="G41" s="346"/>
      <c r="H41" s="346"/>
      <c r="I41" s="346"/>
      <c r="J41" s="346"/>
      <c r="K41" s="346"/>
      <c r="L41" s="347"/>
      <c r="M41" s="357" t="s">
        <v>44</v>
      </c>
      <c r="N41" s="358"/>
      <c r="O41" s="330"/>
      <c r="P41" s="330"/>
      <c r="Q41" s="330"/>
      <c r="R41" s="330"/>
      <c r="S41" s="191"/>
      <c r="T41" s="166"/>
      <c r="U41" s="192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193"/>
      <c r="AH41" s="193"/>
      <c r="AI41" s="193"/>
      <c r="AJ41" s="193"/>
      <c r="AK41" s="193"/>
      <c r="AL41" s="166"/>
      <c r="AM41" s="166"/>
      <c r="AN41" s="166"/>
      <c r="AO41" s="187"/>
      <c r="AP41" s="143"/>
      <c r="AQ41" s="143"/>
      <c r="AR41" s="359"/>
      <c r="AS41" s="359"/>
      <c r="AT41" s="359"/>
      <c r="AU41" s="359"/>
      <c r="AV41" s="359"/>
      <c r="AW41" s="359"/>
      <c r="AX41" s="359"/>
      <c r="AY41" s="359"/>
      <c r="AZ41" s="359"/>
      <c r="BA41" s="359"/>
      <c r="BB41" s="359"/>
      <c r="BC41" s="359"/>
      <c r="BD41" s="359"/>
      <c r="BE41" s="359"/>
      <c r="BF41" s="359"/>
      <c r="BG41" s="359"/>
      <c r="BH41" s="359"/>
      <c r="BI41" s="143"/>
      <c r="BJ41" s="359"/>
      <c r="BK41" s="359"/>
      <c r="BL41" s="359"/>
      <c r="BM41" s="359"/>
      <c r="BN41" s="359"/>
      <c r="BO41" s="359"/>
      <c r="BP41" s="359"/>
      <c r="BQ41" s="359"/>
      <c r="BR41" s="359"/>
      <c r="BS41" s="359"/>
      <c r="BT41" s="359"/>
      <c r="BU41" s="359"/>
      <c r="BV41" s="359"/>
      <c r="BW41" s="359"/>
      <c r="BX41" s="359"/>
      <c r="BY41" s="359"/>
    </row>
    <row r="42" spans="2:77" ht="19" customHeight="1">
      <c r="B42" s="195"/>
      <c r="C42" s="189"/>
      <c r="D42" s="345" t="s">
        <v>171</v>
      </c>
      <c r="E42" s="346"/>
      <c r="F42" s="346"/>
      <c r="G42" s="346"/>
      <c r="H42" s="346"/>
      <c r="I42" s="346"/>
      <c r="J42" s="346"/>
      <c r="K42" s="346"/>
      <c r="L42" s="347"/>
      <c r="M42" s="357" t="s">
        <v>45</v>
      </c>
      <c r="N42" s="358"/>
      <c r="O42" s="330"/>
      <c r="P42" s="330"/>
      <c r="Q42" s="330"/>
      <c r="R42" s="330"/>
      <c r="S42" s="190"/>
      <c r="T42" s="190"/>
      <c r="U42" s="189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193"/>
      <c r="AH42" s="193"/>
      <c r="AI42" s="193"/>
      <c r="AJ42" s="193"/>
      <c r="AK42" s="193"/>
      <c r="AL42" s="193"/>
      <c r="AM42" s="166"/>
      <c r="AN42" s="166"/>
      <c r="AO42" s="187"/>
      <c r="AP42" s="143"/>
      <c r="AQ42" s="143"/>
      <c r="AR42" s="359"/>
      <c r="AS42" s="359"/>
      <c r="AT42" s="359"/>
      <c r="AU42" s="359"/>
      <c r="AV42" s="359"/>
      <c r="AW42" s="359"/>
      <c r="AX42" s="359"/>
      <c r="AY42" s="359"/>
      <c r="AZ42" s="359"/>
      <c r="BA42" s="359"/>
      <c r="BB42" s="359"/>
      <c r="BC42" s="359"/>
      <c r="BD42" s="359"/>
      <c r="BE42" s="359"/>
      <c r="BF42" s="359"/>
      <c r="BG42" s="359"/>
      <c r="BH42" s="359"/>
      <c r="BI42" s="143"/>
      <c r="BJ42" s="359"/>
      <c r="BK42" s="359"/>
      <c r="BL42" s="359"/>
      <c r="BM42" s="359"/>
      <c r="BN42" s="359"/>
      <c r="BO42" s="359"/>
      <c r="BP42" s="359"/>
      <c r="BQ42" s="359"/>
      <c r="BR42" s="359"/>
      <c r="BS42" s="359"/>
      <c r="BT42" s="359"/>
      <c r="BU42" s="359"/>
      <c r="BV42" s="359"/>
      <c r="BW42" s="359"/>
      <c r="BX42" s="359"/>
      <c r="BY42" s="359"/>
    </row>
    <row r="43" spans="2:77" ht="19" customHeight="1">
      <c r="B43" s="195"/>
      <c r="C43" s="189"/>
      <c r="D43" s="345" t="s">
        <v>88</v>
      </c>
      <c r="E43" s="346"/>
      <c r="F43" s="346"/>
      <c r="G43" s="346"/>
      <c r="H43" s="346"/>
      <c r="I43" s="346"/>
      <c r="J43" s="346"/>
      <c r="K43" s="346"/>
      <c r="L43" s="347"/>
      <c r="M43" s="357" t="s">
        <v>46</v>
      </c>
      <c r="N43" s="358"/>
      <c r="O43" s="330"/>
      <c r="P43" s="330"/>
      <c r="Q43" s="330"/>
      <c r="R43" s="330"/>
      <c r="S43" s="190"/>
      <c r="T43" s="190"/>
      <c r="U43" s="189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66"/>
      <c r="AM43" s="166"/>
      <c r="AN43" s="166"/>
      <c r="AO43" s="187"/>
      <c r="AP43" s="143"/>
      <c r="AQ43" s="143"/>
      <c r="AR43" s="359"/>
      <c r="AS43" s="359"/>
      <c r="AT43" s="359"/>
      <c r="AU43" s="359"/>
      <c r="AV43" s="359"/>
      <c r="AW43" s="359"/>
      <c r="AX43" s="359"/>
      <c r="AY43" s="359"/>
      <c r="AZ43" s="359"/>
      <c r="BA43" s="359"/>
      <c r="BB43" s="359"/>
      <c r="BC43" s="359"/>
      <c r="BD43" s="359"/>
      <c r="BE43" s="359"/>
      <c r="BF43" s="359"/>
      <c r="BG43" s="359"/>
      <c r="BH43" s="359"/>
      <c r="BI43" s="143"/>
      <c r="BJ43" s="359"/>
      <c r="BK43" s="359"/>
      <c r="BL43" s="359"/>
      <c r="BM43" s="359"/>
      <c r="BN43" s="359"/>
      <c r="BO43" s="359"/>
      <c r="BP43" s="359"/>
      <c r="BQ43" s="359"/>
      <c r="BR43" s="359"/>
      <c r="BS43" s="359"/>
      <c r="BT43" s="359"/>
      <c r="BU43" s="359"/>
      <c r="BV43" s="359"/>
      <c r="BW43" s="359"/>
      <c r="BX43" s="359"/>
      <c r="BY43" s="359"/>
    </row>
    <row r="44" spans="2:77" ht="19" customHeight="1">
      <c r="B44" s="195"/>
      <c r="C44" s="189"/>
      <c r="D44" s="345" t="s">
        <v>173</v>
      </c>
      <c r="E44" s="346"/>
      <c r="F44" s="346"/>
      <c r="G44" s="346"/>
      <c r="H44" s="346"/>
      <c r="I44" s="346"/>
      <c r="J44" s="346"/>
      <c r="K44" s="346"/>
      <c r="L44" s="347"/>
      <c r="M44" s="357" t="s">
        <v>137</v>
      </c>
      <c r="N44" s="358"/>
      <c r="O44" s="326"/>
      <c r="P44" s="327"/>
      <c r="Q44" s="327"/>
      <c r="R44" s="328"/>
      <c r="S44" s="190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87"/>
      <c r="AP44" s="143"/>
      <c r="AQ44" s="143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43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</row>
    <row r="45" spans="2:77" ht="19" customHeight="1">
      <c r="B45" s="195"/>
      <c r="C45" s="189"/>
      <c r="D45" s="345" t="s">
        <v>148</v>
      </c>
      <c r="E45" s="346"/>
      <c r="F45" s="346"/>
      <c r="G45" s="346"/>
      <c r="H45" s="346"/>
      <c r="I45" s="346"/>
      <c r="J45" s="346"/>
      <c r="K45" s="346"/>
      <c r="L45" s="347"/>
      <c r="M45" s="357" t="s">
        <v>85</v>
      </c>
      <c r="N45" s="358"/>
      <c r="O45" s="326"/>
      <c r="P45" s="327"/>
      <c r="Q45" s="327"/>
      <c r="R45" s="328"/>
      <c r="S45" s="190"/>
      <c r="T45" s="190"/>
      <c r="U45" s="189"/>
      <c r="V45" s="190"/>
      <c r="W45" s="189"/>
      <c r="X45" s="190"/>
      <c r="Y45" s="189"/>
      <c r="Z45" s="190"/>
      <c r="AA45" s="189"/>
      <c r="AB45" s="190"/>
      <c r="AC45" s="189"/>
      <c r="AD45" s="190"/>
      <c r="AE45" s="189"/>
      <c r="AF45" s="190"/>
      <c r="AG45" s="189"/>
      <c r="AH45" s="190"/>
      <c r="AI45" s="189"/>
      <c r="AJ45" s="190"/>
      <c r="AK45" s="193"/>
      <c r="AL45" s="166"/>
      <c r="AM45" s="166"/>
      <c r="AN45" s="166"/>
      <c r="AO45" s="187"/>
      <c r="AP45" s="143"/>
      <c r="AQ45" s="143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43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</row>
    <row r="46" spans="2:77" ht="19" customHeight="1">
      <c r="B46" s="195"/>
      <c r="C46" s="189"/>
      <c r="D46" s="345" t="s">
        <v>179</v>
      </c>
      <c r="E46" s="346"/>
      <c r="F46" s="346"/>
      <c r="G46" s="346"/>
      <c r="H46" s="346"/>
      <c r="I46" s="346"/>
      <c r="J46" s="346"/>
      <c r="K46" s="346"/>
      <c r="L46" s="347"/>
      <c r="M46" s="357" t="s">
        <v>84</v>
      </c>
      <c r="N46" s="358"/>
      <c r="O46" s="326"/>
      <c r="P46" s="327"/>
      <c r="Q46" s="327"/>
      <c r="R46" s="328"/>
      <c r="S46" s="190"/>
      <c r="T46" s="190"/>
      <c r="U46" s="189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66"/>
      <c r="AM46" s="166"/>
      <c r="AN46" s="166"/>
      <c r="AO46" s="187"/>
      <c r="AP46" s="143"/>
      <c r="AQ46" s="143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43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</row>
    <row r="47" spans="2:77" ht="19" customHeight="1">
      <c r="B47" s="195"/>
      <c r="C47" s="189"/>
      <c r="D47" s="345" t="s">
        <v>180</v>
      </c>
      <c r="E47" s="346"/>
      <c r="F47" s="346"/>
      <c r="G47" s="346"/>
      <c r="H47" s="346"/>
      <c r="I47" s="346"/>
      <c r="J47" s="346"/>
      <c r="K47" s="346"/>
      <c r="L47" s="347"/>
      <c r="M47" s="357" t="s">
        <v>83</v>
      </c>
      <c r="N47" s="358"/>
      <c r="O47" s="326"/>
      <c r="P47" s="327"/>
      <c r="Q47" s="327"/>
      <c r="R47" s="328"/>
      <c r="S47" s="190"/>
      <c r="T47" s="190"/>
      <c r="U47" s="189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66"/>
      <c r="AM47" s="166"/>
      <c r="AN47" s="166"/>
      <c r="AO47" s="187"/>
      <c r="AP47" s="143"/>
      <c r="AQ47" s="143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43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</row>
    <row r="48" spans="2:77" ht="19" hidden="1" customHeight="1">
      <c r="B48" s="195"/>
      <c r="C48" s="189"/>
      <c r="D48" s="363"/>
      <c r="E48" s="363"/>
      <c r="F48" s="363"/>
      <c r="G48" s="363"/>
      <c r="H48" s="363"/>
      <c r="I48" s="363"/>
      <c r="J48" s="363"/>
      <c r="K48" s="363"/>
      <c r="L48" s="363"/>
      <c r="M48" s="357" t="s">
        <v>172</v>
      </c>
      <c r="N48" s="358"/>
      <c r="O48" s="326"/>
      <c r="P48" s="327"/>
      <c r="Q48" s="327"/>
      <c r="R48" s="328"/>
      <c r="S48" s="190"/>
      <c r="T48" s="190"/>
      <c r="U48" s="189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66"/>
      <c r="AM48" s="166"/>
      <c r="AN48" s="166"/>
      <c r="AO48" s="187"/>
      <c r="AP48" s="143"/>
      <c r="AQ48" s="14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4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</row>
    <row r="49" spans="2:77" ht="19" customHeight="1">
      <c r="B49" s="195"/>
      <c r="C49" s="189"/>
      <c r="D49" s="360" t="s">
        <v>182</v>
      </c>
      <c r="E49" s="361"/>
      <c r="F49" s="361"/>
      <c r="G49" s="361"/>
      <c r="H49" s="361"/>
      <c r="I49" s="361"/>
      <c r="J49" s="361"/>
      <c r="K49" s="361"/>
      <c r="L49" s="362"/>
      <c r="M49" s="357" t="s">
        <v>164</v>
      </c>
      <c r="N49" s="358"/>
      <c r="O49" s="340"/>
      <c r="P49" s="341"/>
      <c r="Q49" s="341"/>
      <c r="R49" s="342"/>
      <c r="S49" s="200" t="s">
        <v>156</v>
      </c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187"/>
      <c r="AP49" s="143"/>
      <c r="AQ49" s="143"/>
      <c r="AR49" s="359"/>
      <c r="AS49" s="359"/>
      <c r="AT49" s="359"/>
      <c r="AU49" s="359"/>
      <c r="AV49" s="359"/>
      <c r="AW49" s="359"/>
      <c r="AX49" s="359"/>
      <c r="AY49" s="359"/>
      <c r="AZ49" s="359"/>
      <c r="BA49" s="359"/>
      <c r="BB49" s="359"/>
      <c r="BC49" s="359"/>
      <c r="BD49" s="359"/>
      <c r="BE49" s="359"/>
      <c r="BF49" s="359"/>
      <c r="BG49" s="359"/>
      <c r="BH49" s="359"/>
      <c r="BI49" s="143"/>
      <c r="BJ49" s="359"/>
      <c r="BK49" s="359"/>
      <c r="BL49" s="359"/>
      <c r="BM49" s="359"/>
      <c r="BN49" s="359"/>
      <c r="BO49" s="359"/>
      <c r="BP49" s="359"/>
      <c r="BQ49" s="359"/>
      <c r="BR49" s="359"/>
      <c r="BS49" s="359"/>
      <c r="BT49" s="359"/>
      <c r="BU49" s="359"/>
      <c r="BV49" s="359"/>
      <c r="BW49" s="359"/>
      <c r="BX49" s="359"/>
      <c r="BY49" s="359"/>
    </row>
    <row r="50" spans="2:77" ht="19" customHeight="1">
      <c r="B50" s="195"/>
      <c r="C50" s="191"/>
      <c r="D50" s="370" t="s">
        <v>71</v>
      </c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1">
        <f>SUM(O37:R49)</f>
        <v>0</v>
      </c>
      <c r="P50" s="372"/>
      <c r="Q50" s="372"/>
      <c r="R50" s="373"/>
      <c r="S50" s="191"/>
      <c r="T50" s="166"/>
      <c r="U50" s="192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66"/>
      <c r="AM50" s="166"/>
      <c r="AN50" s="166"/>
      <c r="AO50" s="187"/>
      <c r="AP50" s="143"/>
      <c r="AQ50" s="143"/>
      <c r="AR50" s="359"/>
      <c r="AS50" s="359"/>
      <c r="AT50" s="359"/>
      <c r="AU50" s="359"/>
      <c r="AV50" s="359"/>
      <c r="AW50" s="359"/>
      <c r="AX50" s="359"/>
      <c r="AY50" s="359"/>
      <c r="AZ50" s="359"/>
      <c r="BA50" s="359"/>
      <c r="BB50" s="359"/>
      <c r="BC50" s="359"/>
      <c r="BD50" s="359"/>
      <c r="BE50" s="359"/>
      <c r="BF50" s="359"/>
      <c r="BG50" s="359"/>
      <c r="BH50" s="359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</row>
    <row r="51" spans="2:77" ht="16">
      <c r="B51" s="203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176"/>
      <c r="R51" s="176"/>
      <c r="S51" s="204"/>
      <c r="T51" s="204"/>
      <c r="U51" s="205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176"/>
      <c r="AL51" s="177"/>
      <c r="AM51" s="177"/>
      <c r="AN51" s="177"/>
      <c r="AO51" s="206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</row>
    <row r="52" spans="2:77" ht="16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180"/>
      <c r="R52" s="180"/>
      <c r="S52" s="207"/>
      <c r="T52" s="207"/>
      <c r="U52" s="208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180"/>
      <c r="AL52" s="180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</row>
    <row r="53" spans="2:77" ht="16">
      <c r="B53" s="374" t="s">
        <v>82</v>
      </c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5"/>
      <c r="AH53" s="375"/>
      <c r="AI53" s="375"/>
      <c r="AJ53" s="375"/>
      <c r="AK53" s="375"/>
      <c r="AL53" s="375"/>
      <c r="AM53" s="375"/>
      <c r="AN53" s="375"/>
      <c r="AO53" s="376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</row>
    <row r="54" spans="2:77" ht="16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180"/>
      <c r="R54" s="180"/>
      <c r="S54" s="207"/>
      <c r="T54" s="207"/>
      <c r="U54" s="208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180"/>
      <c r="AL54" s="180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</row>
    <row r="55" spans="2:77" ht="16" customHeight="1">
      <c r="B55" s="377" t="s">
        <v>157</v>
      </c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  <c r="AA55" s="378"/>
      <c r="AB55" s="378"/>
      <c r="AC55" s="378"/>
      <c r="AD55" s="378"/>
      <c r="AE55" s="378"/>
      <c r="AF55" s="378"/>
      <c r="AG55" s="378"/>
      <c r="AH55" s="378"/>
      <c r="AI55" s="378"/>
      <c r="AJ55" s="378"/>
      <c r="AK55" s="378"/>
      <c r="AL55" s="378"/>
      <c r="AM55" s="378"/>
      <c r="AN55" s="378"/>
      <c r="AO55" s="379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</row>
    <row r="56" spans="2:77" ht="16" customHeight="1">
      <c r="B56" s="380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1"/>
      <c r="Q56" s="381"/>
      <c r="R56" s="381"/>
      <c r="S56" s="381"/>
      <c r="T56" s="381"/>
      <c r="U56" s="381"/>
      <c r="V56" s="381"/>
      <c r="W56" s="381"/>
      <c r="X56" s="381"/>
      <c r="Y56" s="381"/>
      <c r="Z56" s="381"/>
      <c r="AA56" s="381"/>
      <c r="AB56" s="381"/>
      <c r="AC56" s="381"/>
      <c r="AD56" s="381"/>
      <c r="AE56" s="381"/>
      <c r="AF56" s="381"/>
      <c r="AG56" s="381"/>
      <c r="AH56" s="381"/>
      <c r="AI56" s="381"/>
      <c r="AJ56" s="381"/>
      <c r="AK56" s="381"/>
      <c r="AL56" s="381"/>
      <c r="AM56" s="381"/>
      <c r="AN56" s="381"/>
      <c r="AO56" s="382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</row>
    <row r="57" spans="2:77" ht="16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180"/>
      <c r="R57" s="180"/>
      <c r="S57" s="207"/>
      <c r="T57" s="207"/>
      <c r="U57" s="208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180"/>
      <c r="AL57" s="180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</row>
    <row r="58" spans="2:77" ht="19">
      <c r="B58" s="383" t="s">
        <v>70</v>
      </c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  <c r="AB58" s="384"/>
      <c r="AC58" s="384"/>
      <c r="AD58" s="384"/>
      <c r="AE58" s="384"/>
      <c r="AF58" s="384"/>
      <c r="AG58" s="384"/>
      <c r="AH58" s="384"/>
      <c r="AI58" s="384"/>
      <c r="AJ58" s="384"/>
      <c r="AK58" s="384"/>
      <c r="AL58" s="384"/>
      <c r="AM58" s="384"/>
      <c r="AN58" s="384"/>
      <c r="AO58" s="385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</row>
    <row r="59" spans="2:77" ht="16">
      <c r="B59" s="207"/>
      <c r="C59" s="207"/>
      <c r="D59" s="207"/>
      <c r="E59" s="207"/>
      <c r="F59" s="207"/>
      <c r="G59" s="364"/>
      <c r="H59" s="364"/>
      <c r="I59" s="364"/>
      <c r="J59" s="364"/>
      <c r="K59" s="364"/>
      <c r="L59" s="364"/>
      <c r="M59" s="364"/>
      <c r="N59" s="364"/>
      <c r="O59" s="364"/>
      <c r="P59" s="207"/>
      <c r="Q59" s="180"/>
      <c r="R59" s="180"/>
      <c r="S59" s="207"/>
      <c r="T59" s="207"/>
      <c r="U59" s="208"/>
      <c r="V59" s="364"/>
      <c r="W59" s="364"/>
      <c r="X59" s="364"/>
      <c r="Y59" s="364"/>
      <c r="Z59" s="364"/>
      <c r="AA59" s="364"/>
      <c r="AB59" s="364"/>
      <c r="AC59" s="364"/>
      <c r="AD59" s="364"/>
      <c r="AE59" s="207"/>
      <c r="AF59" s="207"/>
      <c r="AG59" s="207"/>
      <c r="AH59" s="207"/>
      <c r="AI59" s="207"/>
      <c r="AJ59" s="207"/>
      <c r="AK59" s="180"/>
      <c r="AL59" s="180"/>
      <c r="AP59" s="143"/>
      <c r="AQ59" s="143"/>
      <c r="AR59" s="365"/>
      <c r="AS59" s="365"/>
      <c r="AT59" s="365"/>
      <c r="AU59" s="365"/>
      <c r="AV59" s="365"/>
      <c r="AW59" s="365"/>
      <c r="AX59" s="365"/>
      <c r="AY59" s="365"/>
      <c r="AZ59" s="365"/>
      <c r="BA59" s="365"/>
      <c r="BB59" s="365"/>
      <c r="BC59" s="365"/>
      <c r="BD59" s="365"/>
      <c r="BE59" s="365"/>
      <c r="BF59" s="365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</row>
    <row r="60" spans="2:77" ht="35" customHeight="1">
      <c r="B60" s="366" t="s">
        <v>175</v>
      </c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  <c r="AL60" s="366"/>
      <c r="AM60" s="366"/>
      <c r="AN60" s="366"/>
      <c r="AO60" s="366"/>
      <c r="AP60" s="143"/>
      <c r="AQ60" s="143"/>
      <c r="AR60" s="367"/>
      <c r="AS60" s="367"/>
      <c r="AT60" s="367"/>
      <c r="AU60" s="367"/>
      <c r="AV60" s="367"/>
      <c r="AW60" s="367"/>
      <c r="AX60" s="367"/>
      <c r="AY60" s="367"/>
      <c r="AZ60" s="367"/>
      <c r="BA60" s="367"/>
      <c r="BB60" s="367"/>
      <c r="BC60" s="367"/>
      <c r="BD60" s="367"/>
      <c r="BE60" s="367"/>
      <c r="BF60" s="367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</row>
    <row r="61" spans="2:77" ht="13" customHeight="1"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</row>
    <row r="62" spans="2:77">
      <c r="B62" s="368"/>
      <c r="C62" s="369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69"/>
      <c r="S62" s="369"/>
      <c r="T62" s="369"/>
      <c r="U62" s="369"/>
      <c r="V62" s="369"/>
      <c r="W62" s="369"/>
      <c r="X62" s="369"/>
      <c r="Y62" s="369"/>
      <c r="Z62" s="369"/>
      <c r="AA62" s="369"/>
      <c r="AB62" s="369"/>
      <c r="AC62" s="369"/>
      <c r="AD62" s="369"/>
      <c r="AE62" s="369"/>
      <c r="AF62" s="369"/>
      <c r="AG62" s="369"/>
      <c r="AH62" s="369"/>
      <c r="AI62" s="369"/>
      <c r="AJ62" s="369"/>
      <c r="AK62" s="369"/>
      <c r="AL62" s="369"/>
      <c r="AM62" s="369"/>
      <c r="AN62" s="369"/>
      <c r="AO62" s="369"/>
      <c r="AP62" s="369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</row>
    <row r="63" spans="2:77">
      <c r="B63" s="369"/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369"/>
      <c r="X63" s="369"/>
      <c r="Y63" s="369"/>
      <c r="Z63" s="369"/>
      <c r="AA63" s="369"/>
      <c r="AB63" s="369"/>
      <c r="AC63" s="369"/>
      <c r="AD63" s="369"/>
      <c r="AE63" s="369"/>
      <c r="AF63" s="369"/>
      <c r="AG63" s="369"/>
      <c r="AH63" s="369"/>
      <c r="AI63" s="369"/>
      <c r="AJ63" s="369"/>
      <c r="AK63" s="369"/>
      <c r="AL63" s="369"/>
      <c r="AM63" s="369"/>
      <c r="AN63" s="369"/>
      <c r="AO63" s="369"/>
      <c r="AP63" s="369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</row>
    <row r="64" spans="2:77" ht="15"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</row>
    <row r="65" spans="44:58" ht="15"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</row>
  </sheetData>
  <sheetProtection algorithmName="SHA-512" hashValue="kqs0co+EH5UO/tewuixPF8uXdSAEa76GqxRQQtcp8vsZ3Vex17rU46D1BC0V/9qYO9gserJm/wFP6llnJrxuUA==" saltValue="JqxnSKmZRDQjS5OxLBgGQA==" spinCount="100000" sheet="1" selectLockedCells="1"/>
  <mergeCells count="162">
    <mergeCell ref="G59:O59"/>
    <mergeCell ref="V59:AD59"/>
    <mergeCell ref="AR59:BF59"/>
    <mergeCell ref="B60:AO60"/>
    <mergeCell ref="AR60:BF60"/>
    <mergeCell ref="B62:AP63"/>
    <mergeCell ref="D50:N50"/>
    <mergeCell ref="O50:R50"/>
    <mergeCell ref="AR50:BH50"/>
    <mergeCell ref="B53:AO53"/>
    <mergeCell ref="B55:AO56"/>
    <mergeCell ref="B58:AO58"/>
    <mergeCell ref="D49:L49"/>
    <mergeCell ref="M49:N49"/>
    <mergeCell ref="O49:R49"/>
    <mergeCell ref="AR49:BH49"/>
    <mergeCell ref="BJ49:BY49"/>
    <mergeCell ref="D45:L45"/>
    <mergeCell ref="O45:R45"/>
    <mergeCell ref="D46:L46"/>
    <mergeCell ref="O46:R46"/>
    <mergeCell ref="D47:L47"/>
    <mergeCell ref="O47:R47"/>
    <mergeCell ref="M45:N45"/>
    <mergeCell ref="M46:N46"/>
    <mergeCell ref="M47:N47"/>
    <mergeCell ref="D48:L48"/>
    <mergeCell ref="M48:N48"/>
    <mergeCell ref="O48:R48"/>
    <mergeCell ref="D43:L43"/>
    <mergeCell ref="O43:R43"/>
    <mergeCell ref="AR43:BH43"/>
    <mergeCell ref="BJ43:BY43"/>
    <mergeCell ref="D44:L44"/>
    <mergeCell ref="O44:R44"/>
    <mergeCell ref="D41:L41"/>
    <mergeCell ref="O41:R41"/>
    <mergeCell ref="AR41:BH41"/>
    <mergeCell ref="BJ41:BY41"/>
    <mergeCell ref="D42:L42"/>
    <mergeCell ref="O42:R42"/>
    <mergeCell ref="V42:AF42"/>
    <mergeCell ref="AR42:BH42"/>
    <mergeCell ref="BJ42:BY42"/>
    <mergeCell ref="M41:N41"/>
    <mergeCell ref="M42:N42"/>
    <mergeCell ref="M43:N43"/>
    <mergeCell ref="M44:N44"/>
    <mergeCell ref="D39:L39"/>
    <mergeCell ref="O39:R39"/>
    <mergeCell ref="AR39:BH39"/>
    <mergeCell ref="BJ39:BY39"/>
    <mergeCell ref="D40:L40"/>
    <mergeCell ref="O40:R40"/>
    <mergeCell ref="V40:AF40"/>
    <mergeCell ref="AG40:AJ40"/>
    <mergeCell ref="D37:L37"/>
    <mergeCell ref="O37:R37"/>
    <mergeCell ref="D38:L38"/>
    <mergeCell ref="O38:R38"/>
    <mergeCell ref="V38:AF38"/>
    <mergeCell ref="AG38:AJ38"/>
    <mergeCell ref="M37:N37"/>
    <mergeCell ref="M38:N38"/>
    <mergeCell ref="M39:N39"/>
    <mergeCell ref="M40:N40"/>
    <mergeCell ref="D33:L33"/>
    <mergeCell ref="M33:N33"/>
    <mergeCell ref="O33:R33"/>
    <mergeCell ref="D34:N34"/>
    <mergeCell ref="O34:R34"/>
    <mergeCell ref="D36:N36"/>
    <mergeCell ref="O36:R36"/>
    <mergeCell ref="D28:L28"/>
    <mergeCell ref="M28:N28"/>
    <mergeCell ref="O28:R28"/>
    <mergeCell ref="D30:L30"/>
    <mergeCell ref="M30:N30"/>
    <mergeCell ref="O30:R30"/>
    <mergeCell ref="D31:L31"/>
    <mergeCell ref="M31:N31"/>
    <mergeCell ref="O31:R31"/>
    <mergeCell ref="D32:L32"/>
    <mergeCell ref="M32:N32"/>
    <mergeCell ref="O32:R32"/>
    <mergeCell ref="V28:AF28"/>
    <mergeCell ref="AG28:AJ28"/>
    <mergeCell ref="D29:L29"/>
    <mergeCell ref="M29:N29"/>
    <mergeCell ref="O29:R29"/>
    <mergeCell ref="D27:L27"/>
    <mergeCell ref="M27:N27"/>
    <mergeCell ref="O27:R27"/>
    <mergeCell ref="V27:AD27"/>
    <mergeCell ref="AE27:AF27"/>
    <mergeCell ref="AG27:AJ27"/>
    <mergeCell ref="D26:L26"/>
    <mergeCell ref="M26:N26"/>
    <mergeCell ref="O26:R26"/>
    <mergeCell ref="V26:AD26"/>
    <mergeCell ref="AE26:AF26"/>
    <mergeCell ref="AG26:AJ26"/>
    <mergeCell ref="AR23:BH23"/>
    <mergeCell ref="D24:L24"/>
    <mergeCell ref="M24:N24"/>
    <mergeCell ref="O24:R24"/>
    <mergeCell ref="D25:L25"/>
    <mergeCell ref="M25:N25"/>
    <mergeCell ref="O25:R25"/>
    <mergeCell ref="V25:AF25"/>
    <mergeCell ref="AG25:AJ25"/>
    <mergeCell ref="D22:N22"/>
    <mergeCell ref="O22:R22"/>
    <mergeCell ref="V22:AF22"/>
    <mergeCell ref="AG22:AJ22"/>
    <mergeCell ref="D23:L23"/>
    <mergeCell ref="M23:N23"/>
    <mergeCell ref="O23:R23"/>
    <mergeCell ref="V23:AF23"/>
    <mergeCell ref="AG23:AJ23"/>
    <mergeCell ref="AX14:BB14"/>
    <mergeCell ref="C13:K13"/>
    <mergeCell ref="L13:V13"/>
    <mergeCell ref="X13:AB13"/>
    <mergeCell ref="AC13:AN13"/>
    <mergeCell ref="AX13:BB13"/>
    <mergeCell ref="C15:K15"/>
    <mergeCell ref="L15:V15"/>
    <mergeCell ref="AR21:BF21"/>
    <mergeCell ref="AC8:AN8"/>
    <mergeCell ref="C9:K9"/>
    <mergeCell ref="L9:V9"/>
    <mergeCell ref="X9:AK9"/>
    <mergeCell ref="C10:K10"/>
    <mergeCell ref="L10:V10"/>
    <mergeCell ref="AC10:AN10"/>
    <mergeCell ref="X14:AB14"/>
    <mergeCell ref="AC14:AN14"/>
    <mergeCell ref="B2:AI2"/>
    <mergeCell ref="AJ2:AL2"/>
    <mergeCell ref="AM2:AO2"/>
    <mergeCell ref="AR2:AZ3"/>
    <mergeCell ref="BA2:BF3"/>
    <mergeCell ref="X4:AK4"/>
    <mergeCell ref="L5:AN5"/>
    <mergeCell ref="AR5:BF12"/>
    <mergeCell ref="AC6:AN6"/>
    <mergeCell ref="C7:K7"/>
    <mergeCell ref="L7:V7"/>
    <mergeCell ref="X7:AB7"/>
    <mergeCell ref="AC7:AN7"/>
    <mergeCell ref="C8:K8"/>
    <mergeCell ref="L8:V8"/>
    <mergeCell ref="X8:AB8"/>
    <mergeCell ref="C11:K11"/>
    <mergeCell ref="L11:V11"/>
    <mergeCell ref="X11:AB11"/>
    <mergeCell ref="AC11:AN11"/>
    <mergeCell ref="C12:K12"/>
    <mergeCell ref="L12:V12"/>
    <mergeCell ref="X12:AB12"/>
    <mergeCell ref="AC12:AN12"/>
  </mergeCells>
  <dataValidations count="4">
    <dataValidation type="textLength" allowBlank="1" showInputMessage="1" showErrorMessage="1" prompt="Vlož ANO/NIE" sqref="L12:V12" xr:uid="{64BE56F2-297A-B748-AB08-C03655305F21}">
      <formula1>3</formula1>
      <formula2>7</formula2>
    </dataValidation>
    <dataValidation allowBlank="1" showInputMessage="1" showErrorMessage="1" prompt="Napíš kód triedy v tvare - skratka mesta-školy-triedy, napr. MT-SPŠ-4A_x000d_" sqref="L7:V7" xr:uid="{D2EF0977-72F3-B745-8D6B-367868B2C156}"/>
    <dataValidation type="whole" operator="greaterThanOrEqual" allowBlank="1" showInputMessage="1" showErrorMessage="1" errorTitle="POZOR" error="Min.počet je 15ks" sqref="O33:R33" xr:uid="{211FD95F-42E3-FD4B-9932-5F0A19CD40F8}">
      <formula1>15</formula1>
    </dataValidation>
    <dataValidation type="whole" operator="greaterThanOrEqual" allowBlank="1" showInputMessage="1" showErrorMessage="1" errorTitle="POZOR" error="Min.počet je 20ks" sqref="O49:R49" xr:uid="{A7FC418D-C66D-6B4F-938E-EE1AC9C29977}">
      <formula1>20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8E5D4A-7AFC-5B43-8E79-41313AE047D4}">
          <x14:formula1>
            <xm:f>'vzorce_S+O'!$A$4:$A$8</xm:f>
          </x14:formula1>
          <xm:sqref>L15:V15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B251C-5CA9-EE40-BF51-1EB56D3B67F7}">
  <sheetPr>
    <pageSetUpPr fitToPage="1"/>
  </sheetPr>
  <dimension ref="A1:T63"/>
  <sheetViews>
    <sheetView zoomScale="80" zoomScaleNormal="80" workbookViewId="0">
      <selection activeCell="D22" sqref="D22:E22"/>
    </sheetView>
  </sheetViews>
  <sheetFormatPr baseColWidth="10" defaultColWidth="8.83203125" defaultRowHeight="14"/>
  <cols>
    <col min="1" max="1" width="8.83203125" style="214"/>
    <col min="2" max="2" width="16.5" style="214" bestFit="1" customWidth="1"/>
    <col min="3" max="3" width="36.5" style="214" customWidth="1"/>
    <col min="4" max="4" width="3.5" style="214" customWidth="1"/>
    <col min="5" max="5" width="15.5" style="253" customWidth="1"/>
    <col min="6" max="6" width="15.5" style="254" customWidth="1"/>
    <col min="7" max="7" width="21.33203125" style="214" bestFit="1" customWidth="1"/>
    <col min="8" max="8" width="10" style="214" bestFit="1" customWidth="1"/>
    <col min="9" max="9" width="11.1640625" style="214" customWidth="1"/>
    <col min="10" max="10" width="22" style="214" bestFit="1" customWidth="1"/>
    <col min="11" max="12" width="8.83203125" style="214"/>
    <col min="13" max="13" width="13.1640625" style="214" bestFit="1" customWidth="1"/>
    <col min="14" max="14" width="17.83203125" style="214" bestFit="1" customWidth="1"/>
    <col min="15" max="16384" width="8.83203125" style="214"/>
  </cols>
  <sheetData>
    <row r="1" spans="1:19">
      <c r="A1" s="211"/>
      <c r="B1" s="211"/>
      <c r="C1" s="211"/>
      <c r="D1" s="211"/>
      <c r="E1" s="212"/>
      <c r="F1" s="213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</row>
    <row r="2" spans="1:19" ht="20" customHeight="1">
      <c r="A2" s="211"/>
      <c r="B2" s="390" t="s">
        <v>39</v>
      </c>
      <c r="C2" s="390"/>
      <c r="D2" s="390"/>
      <c r="E2" s="390"/>
      <c r="F2" s="390"/>
      <c r="G2" s="390"/>
      <c r="H2" s="215"/>
      <c r="I2" s="391"/>
      <c r="J2" s="391"/>
      <c r="K2" s="215"/>
      <c r="L2" s="215"/>
      <c r="M2" s="215"/>
      <c r="N2" s="215"/>
      <c r="O2" s="211"/>
      <c r="P2" s="388" t="str">
        <f>doplnky!AJ2</f>
        <v>JAN</v>
      </c>
      <c r="Q2" s="388"/>
      <c r="R2" s="389" t="s">
        <v>177</v>
      </c>
      <c r="S2" s="389"/>
    </row>
    <row r="3" spans="1:19" ht="20" customHeight="1">
      <c r="A3" s="211"/>
      <c r="B3" s="390"/>
      <c r="C3" s="390"/>
      <c r="D3" s="390"/>
      <c r="E3" s="390"/>
      <c r="F3" s="390"/>
      <c r="G3" s="390"/>
      <c r="H3" s="215"/>
      <c r="I3" s="391"/>
      <c r="J3" s="391"/>
      <c r="K3" s="215"/>
      <c r="L3" s="215"/>
      <c r="M3" s="215"/>
      <c r="N3" s="215"/>
      <c r="O3" s="211"/>
      <c r="P3" s="211"/>
      <c r="Q3" s="216"/>
      <c r="R3" s="216"/>
      <c r="S3" s="211"/>
    </row>
    <row r="4" spans="1:19">
      <c r="A4" s="211"/>
      <c r="B4" s="211"/>
      <c r="C4" s="211"/>
      <c r="D4" s="211"/>
      <c r="E4" s="212"/>
      <c r="F4" s="213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</row>
    <row r="5" spans="1:19" s="220" customFormat="1" ht="25" thickBot="1">
      <c r="A5" s="217"/>
      <c r="B5" s="392" t="s">
        <v>17</v>
      </c>
      <c r="C5" s="392"/>
      <c r="D5" s="217"/>
      <c r="E5" s="218"/>
      <c r="F5" s="219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</row>
    <row r="6" spans="1:19" s="224" customFormat="1" ht="32" customHeight="1">
      <c r="A6" s="221"/>
      <c r="B6" s="393" t="s">
        <v>34</v>
      </c>
      <c r="C6" s="394"/>
      <c r="D6" s="222"/>
      <c r="E6" s="484">
        <f>doplnky!L7</f>
        <v>0</v>
      </c>
      <c r="F6" s="484"/>
      <c r="G6" s="485"/>
      <c r="H6" s="221"/>
      <c r="I6" s="221"/>
      <c r="J6" s="221"/>
      <c r="K6" s="221"/>
      <c r="L6" s="386"/>
      <c r="M6" s="387"/>
      <c r="N6" s="387"/>
      <c r="O6" s="387"/>
      <c r="P6" s="387"/>
      <c r="Q6" s="387"/>
      <c r="R6" s="223"/>
      <c r="S6" s="221"/>
    </row>
    <row r="7" spans="1:19" s="224" customFormat="1" ht="32" customHeight="1">
      <c r="A7" s="221"/>
      <c r="B7" s="393" t="s">
        <v>0</v>
      </c>
      <c r="C7" s="394"/>
      <c r="D7" s="222"/>
      <c r="E7" s="488">
        <f>doplnky!L8</f>
        <v>0</v>
      </c>
      <c r="F7" s="488"/>
      <c r="G7" s="489"/>
      <c r="H7" s="221"/>
      <c r="I7" s="221"/>
      <c r="J7" s="221"/>
      <c r="K7" s="221"/>
      <c r="L7" s="399" t="s">
        <v>144</v>
      </c>
      <c r="M7" s="400"/>
      <c r="N7" s="400"/>
      <c r="O7" s="400"/>
      <c r="P7" s="400"/>
      <c r="Q7" s="400"/>
      <c r="R7" s="225"/>
      <c r="S7" s="221"/>
    </row>
    <row r="8" spans="1:19" s="224" customFormat="1" ht="32" customHeight="1">
      <c r="A8" s="221"/>
      <c r="B8" s="395" t="s">
        <v>1</v>
      </c>
      <c r="C8" s="396"/>
      <c r="D8" s="222"/>
      <c r="E8" s="486">
        <f>doplnky!L9</f>
        <v>0</v>
      </c>
      <c r="F8" s="486"/>
      <c r="G8" s="487"/>
      <c r="H8" s="221"/>
      <c r="I8" s="221"/>
      <c r="J8" s="221"/>
      <c r="K8" s="221"/>
      <c r="L8" s="399" t="s">
        <v>86</v>
      </c>
      <c r="M8" s="400"/>
      <c r="N8" s="400"/>
      <c r="O8" s="400"/>
      <c r="P8" s="400"/>
      <c r="Q8" s="400"/>
      <c r="R8" s="225"/>
      <c r="S8" s="221"/>
    </row>
    <row r="9" spans="1:19" s="224" customFormat="1" ht="32" customHeight="1">
      <c r="A9" s="221"/>
      <c r="B9" s="395" t="s">
        <v>11</v>
      </c>
      <c r="C9" s="396"/>
      <c r="D9" s="226"/>
      <c r="E9" s="401">
        <f>doplnky!L10</f>
        <v>0</v>
      </c>
      <c r="F9" s="402"/>
      <c r="G9" s="403"/>
      <c r="H9" s="221"/>
      <c r="I9" s="221"/>
      <c r="J9" s="221"/>
      <c r="K9" s="221"/>
      <c r="L9" s="399" t="s">
        <v>81</v>
      </c>
      <c r="M9" s="400"/>
      <c r="N9" s="400"/>
      <c r="O9" s="400"/>
      <c r="P9" s="400"/>
      <c r="Q9" s="400"/>
      <c r="R9" s="225"/>
      <c r="S9" s="221"/>
    </row>
    <row r="10" spans="1:19" s="224" customFormat="1" ht="32" customHeight="1">
      <c r="A10" s="221"/>
      <c r="B10" s="393" t="s">
        <v>38</v>
      </c>
      <c r="C10" s="394"/>
      <c r="D10" s="226"/>
      <c r="E10" s="404" t="s">
        <v>75</v>
      </c>
      <c r="F10" s="404"/>
      <c r="G10" s="405"/>
      <c r="H10" s="221"/>
      <c r="I10" s="221"/>
      <c r="J10" s="221"/>
      <c r="K10" s="221"/>
      <c r="L10" s="227"/>
      <c r="M10" s="228"/>
      <c r="N10" s="228"/>
      <c r="O10" s="228"/>
      <c r="P10" s="228"/>
      <c r="Q10" s="228"/>
      <c r="R10" s="225"/>
      <c r="S10" s="221"/>
    </row>
    <row r="11" spans="1:19" s="224" customFormat="1" ht="32" customHeight="1">
      <c r="A11" s="221"/>
      <c r="B11" s="395" t="s">
        <v>152</v>
      </c>
      <c r="C11" s="396"/>
      <c r="D11" s="229"/>
      <c r="E11" s="397">
        <f>doplnky!L13</f>
        <v>0</v>
      </c>
      <c r="F11" s="397"/>
      <c r="G11" s="398"/>
      <c r="H11" s="221"/>
      <c r="I11" s="221"/>
      <c r="J11" s="221"/>
      <c r="K11" s="221"/>
      <c r="L11" s="227"/>
      <c r="M11" s="228"/>
      <c r="N11" s="228"/>
      <c r="O11" s="228"/>
      <c r="P11" s="228"/>
      <c r="Q11" s="228"/>
      <c r="R11" s="225"/>
      <c r="S11" s="221"/>
    </row>
    <row r="12" spans="1:19" s="224" customFormat="1" ht="25" thickBot="1">
      <c r="A12" s="221"/>
      <c r="B12" s="221"/>
      <c r="C12" s="221"/>
      <c r="D12" s="221"/>
      <c r="E12" s="230"/>
      <c r="F12" s="231"/>
      <c r="G12" s="221"/>
      <c r="H12" s="221"/>
      <c r="I12" s="221"/>
      <c r="J12" s="221"/>
      <c r="K12" s="221"/>
      <c r="L12" s="232"/>
      <c r="M12" s="233"/>
      <c r="N12" s="233"/>
      <c r="O12" s="233"/>
      <c r="P12" s="233"/>
      <c r="Q12" s="233"/>
      <c r="R12" s="234"/>
      <c r="S12" s="221"/>
    </row>
    <row r="13" spans="1:19" s="224" customFormat="1" ht="24">
      <c r="A13" s="221"/>
      <c r="B13" s="446" t="s">
        <v>158</v>
      </c>
      <c r="C13" s="446"/>
      <c r="D13" s="235"/>
      <c r="E13" s="236"/>
      <c r="F13" s="237"/>
      <c r="G13" s="237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</row>
    <row r="14" spans="1:19" s="224" customFormat="1" ht="23" customHeight="1">
      <c r="A14" s="221"/>
      <c r="B14" s="444"/>
      <c r="C14" s="445"/>
      <c r="D14" s="442" t="s">
        <v>3</v>
      </c>
      <c r="E14" s="443"/>
      <c r="F14" s="238" t="s">
        <v>12</v>
      </c>
      <c r="G14" s="238" t="s">
        <v>13</v>
      </c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</row>
    <row r="15" spans="1:19" s="269" customFormat="1" ht="27" customHeight="1">
      <c r="A15" s="265"/>
      <c r="B15" s="440" t="s">
        <v>59</v>
      </c>
      <c r="C15" s="441"/>
      <c r="D15" s="438">
        <f>doplnky!AG23</f>
        <v>0</v>
      </c>
      <c r="E15" s="439"/>
      <c r="F15" s="266">
        <f>IF(D15&gt;0,'vzorce_S+O'!E23,0)</f>
        <v>0</v>
      </c>
      <c r="G15" s="267">
        <f t="shared" ref="G15:G23" si="0">D15*F15</f>
        <v>0</v>
      </c>
      <c r="H15" s="268" t="str">
        <f t="shared" ref="H15:H21" si="1">IF(D15&gt;0,"Akciová cena","")</f>
        <v/>
      </c>
      <c r="I15" s="265"/>
      <c r="J15" s="270" t="str">
        <f>IF(D15&gt;0,'vzorce_S+O'!F34,"")</f>
        <v/>
      </c>
      <c r="K15" s="265"/>
      <c r="L15" s="431" t="str">
        <f>IF(D15&gt;0,"Bežná cena:","")</f>
        <v/>
      </c>
      <c r="M15" s="431"/>
      <c r="N15" s="432" t="str">
        <f>IF(D15&gt;0,'vzorce_S+O'!F23,"")</f>
        <v/>
      </c>
      <c r="O15" s="433"/>
      <c r="P15" s="217"/>
      <c r="Q15" s="265"/>
      <c r="R15" s="265"/>
      <c r="S15" s="265"/>
    </row>
    <row r="16" spans="1:19" s="269" customFormat="1" ht="27" customHeight="1">
      <c r="A16" s="265"/>
      <c r="B16" s="440" t="s">
        <v>14</v>
      </c>
      <c r="C16" s="441"/>
      <c r="D16" s="438">
        <f>doplnky!O34</f>
        <v>0</v>
      </c>
      <c r="E16" s="439"/>
      <c r="F16" s="266">
        <f>IF(D16&gt;0,'vzorce_S+O'!E30,0)</f>
        <v>0</v>
      </c>
      <c r="G16" s="267">
        <f t="shared" si="0"/>
        <v>0</v>
      </c>
      <c r="H16" s="268" t="str">
        <f t="shared" si="1"/>
        <v/>
      </c>
      <c r="I16" s="265"/>
      <c r="J16" s="265" t="str">
        <f>IF(OR(D16&gt;0,D2&gt;0),'vzorce_S+O'!Q33,"")</f>
        <v/>
      </c>
      <c r="K16" s="265"/>
      <c r="L16" s="431" t="str">
        <f>IF(D16&gt;0,"Bežná cena:","")</f>
        <v/>
      </c>
      <c r="M16" s="431"/>
      <c r="N16" s="432" t="str">
        <f>IF(D16&gt;0,'vzorce_S+O'!E31,"")</f>
        <v/>
      </c>
      <c r="O16" s="433"/>
      <c r="P16" s="217"/>
      <c r="Q16" s="265"/>
      <c r="R16" s="265"/>
      <c r="S16" s="265"/>
    </row>
    <row r="17" spans="1:20" s="269" customFormat="1" ht="27" customHeight="1">
      <c r="A17" s="265"/>
      <c r="B17" s="440" t="s">
        <v>79</v>
      </c>
      <c r="C17" s="441"/>
      <c r="D17" s="438">
        <f>IF(doplnky!O33&gt;0,1,0)</f>
        <v>0</v>
      </c>
      <c r="E17" s="439"/>
      <c r="F17" s="266">
        <f>IF(D17&gt;0,5,0)</f>
        <v>0</v>
      </c>
      <c r="G17" s="267">
        <f t="shared" si="0"/>
        <v>0</v>
      </c>
      <c r="H17" s="268" t="str">
        <f t="shared" si="1"/>
        <v/>
      </c>
      <c r="I17" s="265"/>
      <c r="J17" s="270"/>
      <c r="K17" s="270"/>
      <c r="L17" s="434"/>
      <c r="M17" s="434"/>
      <c r="N17" s="435"/>
      <c r="O17" s="436"/>
      <c r="P17" s="217"/>
      <c r="Q17" s="270"/>
      <c r="R17" s="270"/>
      <c r="S17" s="270"/>
    </row>
    <row r="18" spans="1:20" s="269" customFormat="1" ht="27" customHeight="1">
      <c r="A18" s="265"/>
      <c r="B18" s="440" t="s">
        <v>15</v>
      </c>
      <c r="C18" s="441"/>
      <c r="D18" s="438">
        <f>doplnky!O50</f>
        <v>0</v>
      </c>
      <c r="E18" s="439"/>
      <c r="F18" s="266">
        <f>IF(D18&gt;0,'vzorce_S+O'!E32,0)</f>
        <v>0</v>
      </c>
      <c r="G18" s="267">
        <f t="shared" si="0"/>
        <v>0</v>
      </c>
      <c r="H18" s="268" t="str">
        <f t="shared" si="1"/>
        <v/>
      </c>
      <c r="J18" s="265" t="str">
        <f>'vzorce_S+O'!L33</f>
        <v xml:space="preserve">           </v>
      </c>
      <c r="K18" s="265"/>
      <c r="L18" s="431" t="str">
        <f>IF(D18&gt;0,"Bežná cena:","")</f>
        <v/>
      </c>
      <c r="M18" s="431"/>
      <c r="N18" s="432" t="str">
        <f>IF(D18&gt;0,'vzorce_S+O'!E33,"")</f>
        <v/>
      </c>
      <c r="O18" s="433"/>
      <c r="P18" s="217"/>
      <c r="Q18" s="265"/>
      <c r="R18" s="265"/>
      <c r="S18" s="265"/>
    </row>
    <row r="19" spans="1:20" s="269" customFormat="1" ht="27" customHeight="1">
      <c r="A19" s="265"/>
      <c r="B19" s="440" t="s">
        <v>80</v>
      </c>
      <c r="C19" s="441"/>
      <c r="D19" s="438">
        <f>IF(doplnky!O49&gt;0,1,0)</f>
        <v>0</v>
      </c>
      <c r="E19" s="439"/>
      <c r="F19" s="266">
        <f>IF(D19&gt;0,5,0)</f>
        <v>0</v>
      </c>
      <c r="G19" s="267">
        <f t="shared" si="0"/>
        <v>0</v>
      </c>
      <c r="H19" s="268" t="str">
        <f t="shared" si="1"/>
        <v/>
      </c>
      <c r="I19" s="265"/>
      <c r="J19" s="270"/>
      <c r="K19" s="265"/>
      <c r="L19" s="217"/>
      <c r="M19" s="217"/>
      <c r="N19" s="219"/>
      <c r="O19" s="433"/>
      <c r="P19" s="217"/>
      <c r="Q19" s="265"/>
      <c r="R19" s="265"/>
      <c r="S19" s="265"/>
    </row>
    <row r="20" spans="1:20" s="269" customFormat="1" ht="27" customHeight="1">
      <c r="A20" s="265"/>
      <c r="B20" s="440" t="s">
        <v>16</v>
      </c>
      <c r="C20" s="441"/>
      <c r="D20" s="438">
        <f>doplnky!AG26</f>
        <v>0</v>
      </c>
      <c r="E20" s="439"/>
      <c r="F20" s="266">
        <f>IF(D20&gt;0,'vzorce_S+O'!E26,0)</f>
        <v>0</v>
      </c>
      <c r="G20" s="267">
        <f t="shared" si="0"/>
        <v>0</v>
      </c>
      <c r="H20" s="268" t="str">
        <f t="shared" si="1"/>
        <v/>
      </c>
      <c r="I20" s="265"/>
      <c r="J20" s="270" t="str">
        <f>IF(D20&gt;0,'vzorce_S+O'!F36,"")</f>
        <v/>
      </c>
      <c r="K20" s="265"/>
      <c r="L20" s="431" t="str">
        <f>IF(D20&gt;0,"Bežná cena:","")</f>
        <v/>
      </c>
      <c r="M20" s="431"/>
      <c r="N20" s="432" t="str">
        <f>IF(D20&gt;0,'vzorce_S+O'!F24,"")</f>
        <v/>
      </c>
      <c r="O20" s="433"/>
      <c r="P20" s="217"/>
      <c r="Q20" s="265"/>
      <c r="R20" s="265"/>
      <c r="S20" s="265"/>
    </row>
    <row r="21" spans="1:20" s="269" customFormat="1" ht="27" customHeight="1">
      <c r="A21" s="265"/>
      <c r="B21" s="440" t="s">
        <v>142</v>
      </c>
      <c r="C21" s="441"/>
      <c r="D21" s="438">
        <f>doplnky!AG27</f>
        <v>0</v>
      </c>
      <c r="E21" s="439"/>
      <c r="F21" s="266">
        <f>IF(D21&gt;0,'vzorce_S+O'!E27,0)</f>
        <v>0</v>
      </c>
      <c r="G21" s="267">
        <f t="shared" si="0"/>
        <v>0</v>
      </c>
      <c r="H21" s="268" t="str">
        <f t="shared" si="1"/>
        <v/>
      </c>
      <c r="J21" s="270" t="str">
        <f>IF(D21&gt;0,'vzorce_S+O'!F37,"")</f>
        <v/>
      </c>
      <c r="K21" s="265"/>
      <c r="L21" s="431" t="str">
        <f>IF(D21&gt;0,"Bežná cena:","")</f>
        <v/>
      </c>
      <c r="M21" s="431"/>
      <c r="N21" s="432" t="str">
        <f>IF(D21&gt;0,'vzorce_S+O'!F25,"")</f>
        <v/>
      </c>
      <c r="O21" s="433"/>
      <c r="P21" s="217"/>
      <c r="Q21" s="265"/>
      <c r="R21" s="265"/>
      <c r="S21" s="265"/>
    </row>
    <row r="22" spans="1:20" s="269" customFormat="1" ht="27" customHeight="1">
      <c r="A22" s="265"/>
      <c r="B22" s="440" t="s">
        <v>77</v>
      </c>
      <c r="C22" s="441"/>
      <c r="D22" s="438">
        <f>IF(OR(doplnky!AG38="áno",doplnky!AG38="ano"),1,0)</f>
        <v>0</v>
      </c>
      <c r="E22" s="439"/>
      <c r="F22" s="266">
        <f>IF(D22&gt;0,20,0)</f>
        <v>0</v>
      </c>
      <c r="G22" s="267">
        <f t="shared" si="0"/>
        <v>0</v>
      </c>
      <c r="H22" s="268"/>
      <c r="I22" s="265"/>
      <c r="J22" s="265"/>
      <c r="K22" s="265"/>
      <c r="L22" s="217"/>
      <c r="M22" s="217"/>
      <c r="N22" s="217"/>
      <c r="O22" s="217"/>
      <c r="P22" s="217"/>
      <c r="Q22" s="265"/>
      <c r="R22" s="265"/>
      <c r="S22" s="265"/>
    </row>
    <row r="23" spans="1:20" s="269" customFormat="1" ht="27" customHeight="1" thickBot="1">
      <c r="A23" s="265"/>
      <c r="B23" s="449" t="s">
        <v>7</v>
      </c>
      <c r="C23" s="450"/>
      <c r="D23" s="447"/>
      <c r="E23" s="448"/>
      <c r="F23" s="271">
        <v>0</v>
      </c>
      <c r="G23" s="267">
        <f t="shared" si="0"/>
        <v>0</v>
      </c>
      <c r="H23" s="268"/>
      <c r="I23" s="265"/>
      <c r="J23" s="265"/>
      <c r="K23" s="265"/>
      <c r="L23" s="217"/>
      <c r="M23" s="217"/>
      <c r="N23" s="217"/>
      <c r="O23" s="217"/>
      <c r="P23" s="217"/>
      <c r="Q23" s="265"/>
      <c r="R23" s="265"/>
      <c r="S23" s="265"/>
    </row>
    <row r="24" spans="1:20" s="269" customFormat="1" ht="30" thickBot="1">
      <c r="A24" s="265"/>
      <c r="B24" s="453" t="s">
        <v>4</v>
      </c>
      <c r="C24" s="454"/>
      <c r="D24" s="451"/>
      <c r="E24" s="452"/>
      <c r="F24" s="272"/>
      <c r="G24" s="273">
        <f>G15+G16+G17+G18+G19+G20+G22+G23+G21</f>
        <v>0</v>
      </c>
      <c r="H24" s="265"/>
      <c r="I24" s="265"/>
      <c r="J24" s="265"/>
      <c r="K24" s="265"/>
      <c r="L24" s="437"/>
      <c r="M24" s="437"/>
      <c r="N24" s="437"/>
      <c r="O24" s="437"/>
      <c r="P24" s="437"/>
      <c r="Q24" s="265"/>
      <c r="R24" s="265"/>
      <c r="S24" s="265"/>
    </row>
    <row r="25" spans="1:20" s="269" customFormat="1" ht="25" customHeight="1">
      <c r="A25" s="274"/>
      <c r="B25" s="275"/>
      <c r="C25" s="275"/>
      <c r="D25" s="276"/>
      <c r="E25" s="276"/>
      <c r="F25" s="277"/>
      <c r="G25" s="278"/>
      <c r="H25" s="265"/>
      <c r="I25" s="265"/>
      <c r="J25" s="265"/>
      <c r="K25" s="265"/>
      <c r="L25" s="437"/>
      <c r="M25" s="437"/>
      <c r="N25" s="437"/>
      <c r="O25" s="437"/>
      <c r="P25" s="437"/>
      <c r="Q25" s="265"/>
      <c r="R25" s="265"/>
      <c r="S25" s="265"/>
    </row>
    <row r="26" spans="1:20" s="481" customFormat="1" ht="34">
      <c r="A26" s="474"/>
      <c r="B26" s="475"/>
      <c r="C26" s="475"/>
      <c r="D26" s="476"/>
      <c r="E26" s="476"/>
      <c r="F26" s="477"/>
      <c r="G26" s="478"/>
      <c r="H26" s="479" t="str">
        <f>IF(G24&gt;0,"NA DOPLNKOCH STE UŠETRILI:","")</f>
        <v/>
      </c>
      <c r="I26" s="479"/>
      <c r="J26" s="479"/>
      <c r="K26" s="479"/>
      <c r="L26" s="479"/>
      <c r="M26" s="480" t="str">
        <f>IF(G24&gt;0,'vzorce_S+O'!C29,"")</f>
        <v/>
      </c>
      <c r="N26" s="480"/>
      <c r="O26" s="474"/>
      <c r="P26" s="474"/>
      <c r="Q26" s="474"/>
      <c r="R26" s="474"/>
      <c r="S26" s="474"/>
      <c r="T26" s="474"/>
    </row>
    <row r="27" spans="1:20" s="481" customFormat="1" ht="35" thickBot="1">
      <c r="A27" s="474"/>
      <c r="B27" s="475"/>
      <c r="C27" s="475"/>
      <c r="D27" s="476"/>
      <c r="E27" s="476"/>
      <c r="F27" s="477"/>
      <c r="G27" s="478"/>
      <c r="H27" s="482"/>
      <c r="I27" s="482"/>
      <c r="J27" s="482"/>
      <c r="K27" s="482"/>
      <c r="L27" s="482"/>
      <c r="M27" s="483"/>
      <c r="N27" s="483"/>
      <c r="O27" s="474"/>
      <c r="P27" s="474"/>
      <c r="Q27" s="474"/>
      <c r="R27" s="474"/>
      <c r="S27" s="474"/>
      <c r="T27" s="474"/>
    </row>
    <row r="28" spans="1:20" s="269" customFormat="1" ht="26" customHeight="1" thickBot="1">
      <c r="A28" s="265"/>
      <c r="B28" s="417" t="s">
        <v>57</v>
      </c>
      <c r="C28" s="418"/>
      <c r="D28" s="419">
        <f>IF(G24&gt;0,1,0)</f>
        <v>0</v>
      </c>
      <c r="E28" s="420"/>
      <c r="F28" s="279">
        <f>IF(D28=1,5.9,0)</f>
        <v>0</v>
      </c>
      <c r="G28" s="280">
        <f>D28*F28</f>
        <v>0</v>
      </c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</row>
    <row r="29" spans="1:20" s="269" customFormat="1" ht="26" customHeight="1" thickBot="1">
      <c r="A29" s="265"/>
      <c r="B29" s="406" t="s">
        <v>58</v>
      </c>
      <c r="C29" s="407"/>
      <c r="D29" s="408"/>
      <c r="E29" s="409"/>
      <c r="F29" s="281">
        <f>IF(D29&gt;0,5,0)</f>
        <v>0</v>
      </c>
      <c r="G29" s="282">
        <f>D29*F29</f>
        <v>0</v>
      </c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</row>
    <row r="30" spans="1:20" s="224" customFormat="1" ht="24">
      <c r="A30" s="221"/>
      <c r="B30" s="235"/>
      <c r="C30" s="236"/>
      <c r="D30" s="237"/>
      <c r="E30" s="239"/>
      <c r="F30" s="240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</row>
    <row r="31" spans="1:20" s="242" customFormat="1" ht="25" thickBot="1">
      <c r="A31" s="221"/>
      <c r="B31" s="235"/>
      <c r="C31" s="236"/>
      <c r="D31" s="237"/>
      <c r="E31" s="239"/>
      <c r="F31" s="24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</row>
    <row r="32" spans="1:20" s="242" customFormat="1" ht="32" thickBot="1">
      <c r="A32" s="221"/>
      <c r="B32" s="412" t="s">
        <v>68</v>
      </c>
      <c r="C32" s="413"/>
      <c r="D32" s="413"/>
      <c r="E32" s="413"/>
      <c r="F32" s="414"/>
      <c r="G32" s="255">
        <f>G24+G28+G29</f>
        <v>0</v>
      </c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</row>
    <row r="33" spans="1:19" s="242" customFormat="1" ht="24">
      <c r="A33" s="221"/>
      <c r="B33" s="243"/>
      <c r="C33" s="243"/>
      <c r="D33" s="244"/>
      <c r="E33" s="244"/>
      <c r="F33" s="244"/>
      <c r="G33" s="245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</row>
    <row r="34" spans="1:19" s="242" customFormat="1" ht="24">
      <c r="A34" s="221"/>
      <c r="B34" s="243"/>
      <c r="C34" s="243"/>
      <c r="D34" s="244"/>
      <c r="E34" s="244"/>
      <c r="F34" s="244"/>
      <c r="G34" s="245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</row>
    <row r="35" spans="1:19" s="242" customFormat="1" ht="24">
      <c r="A35" s="221"/>
      <c r="B35" s="243"/>
      <c r="C35" s="243"/>
      <c r="D35" s="244"/>
      <c r="E35" s="244"/>
      <c r="F35" s="244"/>
      <c r="G35" s="245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</row>
    <row r="36" spans="1:19" s="242" customFormat="1" ht="24">
      <c r="A36" s="221"/>
      <c r="B36" s="243"/>
      <c r="C36" s="243"/>
      <c r="D36" s="244"/>
      <c r="E36" s="244"/>
      <c r="F36" s="244"/>
      <c r="G36" s="245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</row>
    <row r="37" spans="1:19" s="246" customFormat="1" ht="24">
      <c r="A37" s="217"/>
      <c r="B37" s="217"/>
      <c r="C37" s="217"/>
      <c r="D37" s="217"/>
      <c r="E37" s="218"/>
      <c r="F37" s="219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</row>
    <row r="38" spans="1:19" s="249" customFormat="1" ht="47">
      <c r="A38" s="415"/>
      <c r="B38" s="415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5"/>
      <c r="N38" s="247"/>
      <c r="O38" s="247"/>
      <c r="P38" s="248"/>
      <c r="Q38" s="248"/>
      <c r="R38" s="248"/>
      <c r="S38" s="248"/>
    </row>
    <row r="39" spans="1:19" s="249" customFormat="1" ht="47">
      <c r="A39" s="415"/>
      <c r="B39" s="415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247"/>
      <c r="O39" s="247"/>
      <c r="P39" s="248"/>
      <c r="Q39" s="248"/>
      <c r="R39" s="248"/>
      <c r="S39" s="248"/>
    </row>
    <row r="40" spans="1:19" s="249" customFormat="1" ht="47">
      <c r="A40" s="415"/>
      <c r="B40" s="415"/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247"/>
      <c r="O40" s="247"/>
      <c r="P40" s="248"/>
      <c r="Q40" s="248"/>
      <c r="R40" s="248"/>
      <c r="S40" s="248"/>
    </row>
    <row r="41" spans="1:19" s="249" customFormat="1" ht="47">
      <c r="A41" s="250"/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48"/>
      <c r="Q41" s="248"/>
      <c r="R41" s="248"/>
      <c r="S41" s="248"/>
    </row>
    <row r="42" spans="1:19" s="249" customFormat="1" ht="47">
      <c r="A42" s="250"/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48"/>
      <c r="Q42" s="248"/>
      <c r="R42" s="248"/>
      <c r="S42" s="248"/>
    </row>
    <row r="43" spans="1:19" s="246" customFormat="1" ht="34">
      <c r="A43" s="217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17"/>
      <c r="O43" s="217"/>
      <c r="P43" s="217"/>
      <c r="Q43" s="217"/>
      <c r="R43" s="217"/>
      <c r="S43" s="217"/>
    </row>
    <row r="44" spans="1:19" s="220" customFormat="1" ht="24">
      <c r="A44" s="217"/>
      <c r="B44" s="416" t="s">
        <v>18</v>
      </c>
      <c r="C44" s="416"/>
      <c r="D44" s="416"/>
      <c r="E44" s="416"/>
      <c r="F44" s="416"/>
      <c r="G44" s="416"/>
      <c r="H44" s="416"/>
      <c r="I44" s="416"/>
      <c r="J44" s="416"/>
      <c r="K44" s="416"/>
      <c r="L44" s="416"/>
      <c r="M44" s="416"/>
      <c r="N44" s="416"/>
      <c r="O44" s="416"/>
      <c r="P44" s="217"/>
      <c r="Q44" s="217"/>
      <c r="R44" s="217"/>
      <c r="S44" s="217"/>
    </row>
    <row r="45" spans="1:19" s="220" customFormat="1" ht="24">
      <c r="A45" s="217"/>
      <c r="B45" s="416"/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217"/>
      <c r="Q45" s="217"/>
      <c r="R45" s="217"/>
      <c r="S45" s="217"/>
    </row>
    <row r="46" spans="1:19" s="220" customFormat="1" ht="24">
      <c r="A46" s="217"/>
      <c r="B46" s="217"/>
      <c r="C46" s="217"/>
      <c r="D46" s="217"/>
      <c r="E46" s="218"/>
      <c r="F46" s="219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</row>
    <row r="47" spans="1:19" s="220" customFormat="1" ht="29">
      <c r="A47" s="217"/>
      <c r="B47" s="410" t="s">
        <v>19</v>
      </c>
      <c r="C47" s="410"/>
      <c r="D47" s="217"/>
      <c r="E47" s="218"/>
      <c r="F47" s="219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</row>
    <row r="48" spans="1:19" s="220" customFormat="1" ht="29">
      <c r="A48" s="217"/>
      <c r="B48" s="252"/>
      <c r="C48" s="252"/>
      <c r="D48" s="217"/>
      <c r="E48" s="218"/>
      <c r="F48" s="219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</row>
    <row r="49" spans="1:19" s="220" customFormat="1" ht="29">
      <c r="A49" s="217"/>
      <c r="B49" s="252"/>
      <c r="C49" s="252"/>
      <c r="D49" s="217"/>
      <c r="E49" s="218"/>
      <c r="F49" s="219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</row>
    <row r="50" spans="1:19" s="220" customFormat="1" ht="24">
      <c r="A50" s="217"/>
      <c r="B50" s="217"/>
      <c r="C50" s="217"/>
      <c r="D50" s="217"/>
      <c r="E50" s="218"/>
      <c r="F50" s="219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</row>
    <row r="51" spans="1:19" s="220" customFormat="1" ht="29">
      <c r="A51" s="217"/>
      <c r="B51" s="410" t="s">
        <v>5</v>
      </c>
      <c r="C51" s="410"/>
      <c r="D51" s="217"/>
      <c r="E51" s="218"/>
      <c r="F51" s="219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</row>
    <row r="52" spans="1:19" ht="15" customHeight="1">
      <c r="A52" s="211"/>
      <c r="B52" s="211"/>
      <c r="C52" s="211"/>
      <c r="D52" s="211"/>
      <c r="E52" s="212"/>
      <c r="F52" s="213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</row>
    <row r="53" spans="1:19" ht="15" customHeight="1">
      <c r="A53" s="211"/>
      <c r="B53" s="211"/>
      <c r="C53" s="211"/>
      <c r="D53" s="211"/>
      <c r="E53" s="212"/>
      <c r="F53" s="213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</row>
    <row r="54" spans="1:19" ht="15" customHeight="1">
      <c r="A54" s="211"/>
      <c r="B54" s="211"/>
      <c r="C54" s="211"/>
      <c r="D54" s="211"/>
      <c r="E54" s="212"/>
      <c r="F54" s="213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</row>
    <row r="55" spans="1:19" ht="15" customHeight="1">
      <c r="A55" s="211"/>
      <c r="B55" s="411" t="s">
        <v>183</v>
      </c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11"/>
    </row>
    <row r="56" spans="1:19" ht="15" customHeight="1">
      <c r="A56" s="2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</row>
    <row r="57" spans="1:19" ht="15" customHeight="1">
      <c r="A57" s="2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</row>
    <row r="58" spans="1:19">
      <c r="A58" s="211"/>
      <c r="B58" s="411"/>
      <c r="C58" s="411"/>
      <c r="D58" s="411"/>
      <c r="E58" s="411"/>
      <c r="F58" s="411"/>
      <c r="G58" s="411"/>
      <c r="H58" s="411"/>
      <c r="I58" s="411"/>
      <c r="J58" s="411"/>
      <c r="K58" s="411"/>
      <c r="L58" s="411"/>
      <c r="M58" s="411"/>
      <c r="N58" s="411"/>
      <c r="O58" s="411"/>
      <c r="P58" s="411"/>
      <c r="Q58" s="411"/>
      <c r="R58" s="411"/>
      <c r="S58" s="411"/>
    </row>
    <row r="59" spans="1:19">
      <c r="A59" s="211"/>
      <c r="B59" s="411"/>
      <c r="C59" s="411"/>
      <c r="D59" s="411"/>
      <c r="E59" s="411"/>
      <c r="F59" s="411"/>
      <c r="G59" s="411"/>
      <c r="H59" s="411"/>
      <c r="I59" s="411"/>
      <c r="J59" s="411"/>
      <c r="K59" s="411"/>
      <c r="L59" s="411"/>
      <c r="M59" s="411"/>
      <c r="N59" s="411"/>
      <c r="O59" s="411"/>
      <c r="P59" s="411"/>
      <c r="Q59" s="411"/>
      <c r="R59" s="411"/>
      <c r="S59" s="411"/>
    </row>
    <row r="60" spans="1:19">
      <c r="A60" s="211"/>
      <c r="B60" s="411"/>
      <c r="C60" s="411"/>
      <c r="D60" s="411"/>
      <c r="E60" s="411"/>
      <c r="F60" s="411"/>
      <c r="G60" s="411"/>
      <c r="H60" s="411"/>
      <c r="I60" s="411"/>
      <c r="J60" s="411"/>
      <c r="K60" s="411"/>
      <c r="L60" s="411"/>
      <c r="M60" s="411"/>
      <c r="N60" s="411"/>
      <c r="O60" s="411"/>
      <c r="P60" s="411"/>
      <c r="Q60" s="411"/>
      <c r="R60" s="411"/>
      <c r="S60" s="411"/>
    </row>
    <row r="61" spans="1:19">
      <c r="A61" s="211"/>
      <c r="B61" s="411"/>
      <c r="C61" s="411"/>
      <c r="D61" s="411"/>
      <c r="E61" s="411"/>
      <c r="F61" s="411"/>
      <c r="G61" s="411"/>
      <c r="H61" s="411"/>
      <c r="I61" s="411"/>
      <c r="J61" s="411"/>
      <c r="K61" s="411"/>
      <c r="L61" s="411"/>
      <c r="M61" s="411"/>
      <c r="N61" s="411"/>
      <c r="O61" s="411"/>
      <c r="P61" s="411"/>
      <c r="Q61" s="411"/>
      <c r="R61" s="411"/>
      <c r="S61" s="411"/>
    </row>
    <row r="62" spans="1:19">
      <c r="A62" s="211"/>
      <c r="B62" s="411"/>
      <c r="C62" s="411"/>
      <c r="D62" s="411"/>
      <c r="E62" s="411"/>
      <c r="F62" s="411"/>
      <c r="G62" s="411"/>
      <c r="H62" s="411"/>
      <c r="I62" s="411"/>
      <c r="J62" s="411"/>
      <c r="K62" s="411"/>
      <c r="L62" s="411"/>
      <c r="M62" s="411"/>
      <c r="N62" s="411"/>
      <c r="O62" s="411"/>
      <c r="P62" s="411"/>
      <c r="Q62" s="411"/>
      <c r="R62" s="411"/>
      <c r="S62" s="411"/>
    </row>
    <row r="63" spans="1:19">
      <c r="A63" s="211"/>
      <c r="B63" s="211"/>
      <c r="C63" s="211"/>
      <c r="D63" s="211"/>
      <c r="E63" s="212"/>
      <c r="F63" s="213"/>
      <c r="G63" s="211"/>
      <c r="H63" s="211"/>
      <c r="I63" s="211"/>
      <c r="J63" s="211"/>
      <c r="K63" s="211"/>
      <c r="L63" s="211"/>
      <c r="M63" s="211"/>
      <c r="N63" s="211"/>
      <c r="O63" s="211"/>
    </row>
  </sheetData>
  <mergeCells count="63">
    <mergeCell ref="L20:M20"/>
    <mergeCell ref="L21:M21"/>
    <mergeCell ref="H26:L26"/>
    <mergeCell ref="M26:N26"/>
    <mergeCell ref="L15:M15"/>
    <mergeCell ref="L16:M16"/>
    <mergeCell ref="B51:C51"/>
    <mergeCell ref="B55:S62"/>
    <mergeCell ref="L18:M18"/>
    <mergeCell ref="B24:C24"/>
    <mergeCell ref="D24:E24"/>
    <mergeCell ref="B32:F32"/>
    <mergeCell ref="A38:M38"/>
    <mergeCell ref="A39:M39"/>
    <mergeCell ref="A40:M40"/>
    <mergeCell ref="B44:O45"/>
    <mergeCell ref="B47:C47"/>
    <mergeCell ref="B23:C23"/>
    <mergeCell ref="D23:E23"/>
    <mergeCell ref="B28:C28"/>
    <mergeCell ref="D28:E28"/>
    <mergeCell ref="B29:C29"/>
    <mergeCell ref="D29:E29"/>
    <mergeCell ref="B20:C20"/>
    <mergeCell ref="D20:E20"/>
    <mergeCell ref="B21:C21"/>
    <mergeCell ref="D21:E21"/>
    <mergeCell ref="B22:C22"/>
    <mergeCell ref="D22:E22"/>
    <mergeCell ref="B18:C18"/>
    <mergeCell ref="D18:E18"/>
    <mergeCell ref="B19:C19"/>
    <mergeCell ref="D19:E19"/>
    <mergeCell ref="B16:C16"/>
    <mergeCell ref="D16:E16"/>
    <mergeCell ref="B17:C17"/>
    <mergeCell ref="D17:E17"/>
    <mergeCell ref="B13:C13"/>
    <mergeCell ref="B14:C14"/>
    <mergeCell ref="D14:E14"/>
    <mergeCell ref="B15:C15"/>
    <mergeCell ref="D15:E15"/>
    <mergeCell ref="B11:C11"/>
    <mergeCell ref="E11:G11"/>
    <mergeCell ref="B7:C7"/>
    <mergeCell ref="E7:G7"/>
    <mergeCell ref="L7:Q7"/>
    <mergeCell ref="B8:C8"/>
    <mergeCell ref="E8:G8"/>
    <mergeCell ref="L8:Q8"/>
    <mergeCell ref="B9:C9"/>
    <mergeCell ref="E9:G9"/>
    <mergeCell ref="L9:Q9"/>
    <mergeCell ref="B10:C10"/>
    <mergeCell ref="E10:G10"/>
    <mergeCell ref="L6:Q6"/>
    <mergeCell ref="P2:Q2"/>
    <mergeCell ref="R2:S2"/>
    <mergeCell ref="B2:G3"/>
    <mergeCell ref="I2:J3"/>
    <mergeCell ref="B5:C5"/>
    <mergeCell ref="B6:C6"/>
    <mergeCell ref="E6:G6"/>
  </mergeCells>
  <pageMargins left="0.70866141732283472" right="0.70866141732283472" top="0.74803149606299213" bottom="0.74803149606299213" header="0.31496062992125984" footer="0.31496062992125984"/>
  <pageSetup paperSize="9" scale="32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D12"/>
  <sheetViews>
    <sheetView workbookViewId="0">
      <selection activeCell="E15" sqref="E15"/>
    </sheetView>
  </sheetViews>
  <sheetFormatPr baseColWidth="10" defaultColWidth="8.83203125" defaultRowHeight="13"/>
  <cols>
    <col min="4" max="4" width="10" bestFit="1" customWidth="1"/>
  </cols>
  <sheetData>
    <row r="12" spans="4:4">
      <c r="D12" s="4">
        <v>908252828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59009-5C3A-AA44-A773-C5B6C2303BCC}">
  <dimension ref="A1:K56"/>
  <sheetViews>
    <sheetView workbookViewId="0">
      <selection activeCell="I30" sqref="I30"/>
    </sheetView>
  </sheetViews>
  <sheetFormatPr baseColWidth="10" defaultRowHeight="13"/>
  <cols>
    <col min="1" max="1" width="4.1640625" customWidth="1"/>
    <col min="2" max="2" width="8.83203125" customWidth="1"/>
    <col min="3" max="3" width="11.1640625" customWidth="1"/>
    <col min="4" max="4" width="12.83203125" customWidth="1"/>
    <col min="5" max="5" width="8.83203125" customWidth="1"/>
    <col min="6" max="6" width="4.5" customWidth="1"/>
    <col min="7" max="9" width="8.83203125" customWidth="1"/>
    <col min="10" max="10" width="8" customWidth="1"/>
    <col min="11" max="11" width="7.5" customWidth="1"/>
    <col min="12" max="256" width="8.83203125" customWidth="1"/>
    <col min="257" max="257" width="4.1640625" customWidth="1"/>
    <col min="258" max="258" width="8.83203125" customWidth="1"/>
    <col min="259" max="259" width="11.1640625" customWidth="1"/>
    <col min="260" max="260" width="12.83203125" customWidth="1"/>
    <col min="261" max="261" width="8.83203125" customWidth="1"/>
    <col min="262" max="262" width="4.5" customWidth="1"/>
    <col min="263" max="265" width="8.83203125" customWidth="1"/>
    <col min="266" max="266" width="8" customWidth="1"/>
    <col min="267" max="267" width="7.5" customWidth="1"/>
    <col min="268" max="512" width="8.83203125" customWidth="1"/>
    <col min="513" max="513" width="4.1640625" customWidth="1"/>
    <col min="514" max="514" width="8.83203125" customWidth="1"/>
    <col min="515" max="515" width="11.1640625" customWidth="1"/>
    <col min="516" max="516" width="12.83203125" customWidth="1"/>
    <col min="517" max="517" width="8.83203125" customWidth="1"/>
    <col min="518" max="518" width="4.5" customWidth="1"/>
    <col min="519" max="521" width="8.83203125" customWidth="1"/>
    <col min="522" max="522" width="8" customWidth="1"/>
    <col min="523" max="523" width="7.5" customWidth="1"/>
    <col min="524" max="768" width="8.83203125" customWidth="1"/>
    <col min="769" max="769" width="4.1640625" customWidth="1"/>
    <col min="770" max="770" width="8.83203125" customWidth="1"/>
    <col min="771" max="771" width="11.1640625" customWidth="1"/>
    <col min="772" max="772" width="12.83203125" customWidth="1"/>
    <col min="773" max="773" width="8.83203125" customWidth="1"/>
    <col min="774" max="774" width="4.5" customWidth="1"/>
    <col min="775" max="777" width="8.83203125" customWidth="1"/>
    <col min="778" max="778" width="8" customWidth="1"/>
    <col min="779" max="779" width="7.5" customWidth="1"/>
    <col min="780" max="1024" width="8.83203125" customWidth="1"/>
    <col min="1025" max="1025" width="4.1640625" customWidth="1"/>
    <col min="1026" max="1026" width="8.83203125" customWidth="1"/>
    <col min="1027" max="1027" width="11.1640625" customWidth="1"/>
    <col min="1028" max="1028" width="12.83203125" customWidth="1"/>
    <col min="1029" max="1029" width="8.83203125" customWidth="1"/>
    <col min="1030" max="1030" width="4.5" customWidth="1"/>
    <col min="1031" max="1033" width="8.83203125" customWidth="1"/>
    <col min="1034" max="1034" width="8" customWidth="1"/>
    <col min="1035" max="1035" width="7.5" customWidth="1"/>
    <col min="1036" max="1280" width="8.83203125" customWidth="1"/>
    <col min="1281" max="1281" width="4.1640625" customWidth="1"/>
    <col min="1282" max="1282" width="8.83203125" customWidth="1"/>
    <col min="1283" max="1283" width="11.1640625" customWidth="1"/>
    <col min="1284" max="1284" width="12.83203125" customWidth="1"/>
    <col min="1285" max="1285" width="8.83203125" customWidth="1"/>
    <col min="1286" max="1286" width="4.5" customWidth="1"/>
    <col min="1287" max="1289" width="8.83203125" customWidth="1"/>
    <col min="1290" max="1290" width="8" customWidth="1"/>
    <col min="1291" max="1291" width="7.5" customWidth="1"/>
    <col min="1292" max="1536" width="8.83203125" customWidth="1"/>
    <col min="1537" max="1537" width="4.1640625" customWidth="1"/>
    <col min="1538" max="1538" width="8.83203125" customWidth="1"/>
    <col min="1539" max="1539" width="11.1640625" customWidth="1"/>
    <col min="1540" max="1540" width="12.83203125" customWidth="1"/>
    <col min="1541" max="1541" width="8.83203125" customWidth="1"/>
    <col min="1542" max="1542" width="4.5" customWidth="1"/>
    <col min="1543" max="1545" width="8.83203125" customWidth="1"/>
    <col min="1546" max="1546" width="8" customWidth="1"/>
    <col min="1547" max="1547" width="7.5" customWidth="1"/>
    <col min="1548" max="1792" width="8.83203125" customWidth="1"/>
    <col min="1793" max="1793" width="4.1640625" customWidth="1"/>
    <col min="1794" max="1794" width="8.83203125" customWidth="1"/>
    <col min="1795" max="1795" width="11.1640625" customWidth="1"/>
    <col min="1796" max="1796" width="12.83203125" customWidth="1"/>
    <col min="1797" max="1797" width="8.83203125" customWidth="1"/>
    <col min="1798" max="1798" width="4.5" customWidth="1"/>
    <col min="1799" max="1801" width="8.83203125" customWidth="1"/>
    <col min="1802" max="1802" width="8" customWidth="1"/>
    <col min="1803" max="1803" width="7.5" customWidth="1"/>
    <col min="1804" max="2048" width="8.83203125" customWidth="1"/>
    <col min="2049" max="2049" width="4.1640625" customWidth="1"/>
    <col min="2050" max="2050" width="8.83203125" customWidth="1"/>
    <col min="2051" max="2051" width="11.1640625" customWidth="1"/>
    <col min="2052" max="2052" width="12.83203125" customWidth="1"/>
    <col min="2053" max="2053" width="8.83203125" customWidth="1"/>
    <col min="2054" max="2054" width="4.5" customWidth="1"/>
    <col min="2055" max="2057" width="8.83203125" customWidth="1"/>
    <col min="2058" max="2058" width="8" customWidth="1"/>
    <col min="2059" max="2059" width="7.5" customWidth="1"/>
    <col min="2060" max="2304" width="8.83203125" customWidth="1"/>
    <col min="2305" max="2305" width="4.1640625" customWidth="1"/>
    <col min="2306" max="2306" width="8.83203125" customWidth="1"/>
    <col min="2307" max="2307" width="11.1640625" customWidth="1"/>
    <col min="2308" max="2308" width="12.83203125" customWidth="1"/>
    <col min="2309" max="2309" width="8.83203125" customWidth="1"/>
    <col min="2310" max="2310" width="4.5" customWidth="1"/>
    <col min="2311" max="2313" width="8.83203125" customWidth="1"/>
    <col min="2314" max="2314" width="8" customWidth="1"/>
    <col min="2315" max="2315" width="7.5" customWidth="1"/>
    <col min="2316" max="2560" width="8.83203125" customWidth="1"/>
    <col min="2561" max="2561" width="4.1640625" customWidth="1"/>
    <col min="2562" max="2562" width="8.83203125" customWidth="1"/>
    <col min="2563" max="2563" width="11.1640625" customWidth="1"/>
    <col min="2564" max="2564" width="12.83203125" customWidth="1"/>
    <col min="2565" max="2565" width="8.83203125" customWidth="1"/>
    <col min="2566" max="2566" width="4.5" customWidth="1"/>
    <col min="2567" max="2569" width="8.83203125" customWidth="1"/>
    <col min="2570" max="2570" width="8" customWidth="1"/>
    <col min="2571" max="2571" width="7.5" customWidth="1"/>
    <col min="2572" max="2816" width="8.83203125" customWidth="1"/>
    <col min="2817" max="2817" width="4.1640625" customWidth="1"/>
    <col min="2818" max="2818" width="8.83203125" customWidth="1"/>
    <col min="2819" max="2819" width="11.1640625" customWidth="1"/>
    <col min="2820" max="2820" width="12.83203125" customWidth="1"/>
    <col min="2821" max="2821" width="8.83203125" customWidth="1"/>
    <col min="2822" max="2822" width="4.5" customWidth="1"/>
    <col min="2823" max="2825" width="8.83203125" customWidth="1"/>
    <col min="2826" max="2826" width="8" customWidth="1"/>
    <col min="2827" max="2827" width="7.5" customWidth="1"/>
    <col min="2828" max="3072" width="8.83203125" customWidth="1"/>
    <col min="3073" max="3073" width="4.1640625" customWidth="1"/>
    <col min="3074" max="3074" width="8.83203125" customWidth="1"/>
    <col min="3075" max="3075" width="11.1640625" customWidth="1"/>
    <col min="3076" max="3076" width="12.83203125" customWidth="1"/>
    <col min="3077" max="3077" width="8.83203125" customWidth="1"/>
    <col min="3078" max="3078" width="4.5" customWidth="1"/>
    <col min="3079" max="3081" width="8.83203125" customWidth="1"/>
    <col min="3082" max="3082" width="8" customWidth="1"/>
    <col min="3083" max="3083" width="7.5" customWidth="1"/>
    <col min="3084" max="3328" width="8.83203125" customWidth="1"/>
    <col min="3329" max="3329" width="4.1640625" customWidth="1"/>
    <col min="3330" max="3330" width="8.83203125" customWidth="1"/>
    <col min="3331" max="3331" width="11.1640625" customWidth="1"/>
    <col min="3332" max="3332" width="12.83203125" customWidth="1"/>
    <col min="3333" max="3333" width="8.83203125" customWidth="1"/>
    <col min="3334" max="3334" width="4.5" customWidth="1"/>
    <col min="3335" max="3337" width="8.83203125" customWidth="1"/>
    <col min="3338" max="3338" width="8" customWidth="1"/>
    <col min="3339" max="3339" width="7.5" customWidth="1"/>
    <col min="3340" max="3584" width="8.83203125" customWidth="1"/>
    <col min="3585" max="3585" width="4.1640625" customWidth="1"/>
    <col min="3586" max="3586" width="8.83203125" customWidth="1"/>
    <col min="3587" max="3587" width="11.1640625" customWidth="1"/>
    <col min="3588" max="3588" width="12.83203125" customWidth="1"/>
    <col min="3589" max="3589" width="8.83203125" customWidth="1"/>
    <col min="3590" max="3590" width="4.5" customWidth="1"/>
    <col min="3591" max="3593" width="8.83203125" customWidth="1"/>
    <col min="3594" max="3594" width="8" customWidth="1"/>
    <col min="3595" max="3595" width="7.5" customWidth="1"/>
    <col min="3596" max="3840" width="8.83203125" customWidth="1"/>
    <col min="3841" max="3841" width="4.1640625" customWidth="1"/>
    <col min="3842" max="3842" width="8.83203125" customWidth="1"/>
    <col min="3843" max="3843" width="11.1640625" customWidth="1"/>
    <col min="3844" max="3844" width="12.83203125" customWidth="1"/>
    <col min="3845" max="3845" width="8.83203125" customWidth="1"/>
    <col min="3846" max="3846" width="4.5" customWidth="1"/>
    <col min="3847" max="3849" width="8.83203125" customWidth="1"/>
    <col min="3850" max="3850" width="8" customWidth="1"/>
    <col min="3851" max="3851" width="7.5" customWidth="1"/>
    <col min="3852" max="4096" width="8.83203125" customWidth="1"/>
    <col min="4097" max="4097" width="4.1640625" customWidth="1"/>
    <col min="4098" max="4098" width="8.83203125" customWidth="1"/>
    <col min="4099" max="4099" width="11.1640625" customWidth="1"/>
    <col min="4100" max="4100" width="12.83203125" customWidth="1"/>
    <col min="4101" max="4101" width="8.83203125" customWidth="1"/>
    <col min="4102" max="4102" width="4.5" customWidth="1"/>
    <col min="4103" max="4105" width="8.83203125" customWidth="1"/>
    <col min="4106" max="4106" width="8" customWidth="1"/>
    <col min="4107" max="4107" width="7.5" customWidth="1"/>
    <col min="4108" max="4352" width="8.83203125" customWidth="1"/>
    <col min="4353" max="4353" width="4.1640625" customWidth="1"/>
    <col min="4354" max="4354" width="8.83203125" customWidth="1"/>
    <col min="4355" max="4355" width="11.1640625" customWidth="1"/>
    <col min="4356" max="4356" width="12.83203125" customWidth="1"/>
    <col min="4357" max="4357" width="8.83203125" customWidth="1"/>
    <col min="4358" max="4358" width="4.5" customWidth="1"/>
    <col min="4359" max="4361" width="8.83203125" customWidth="1"/>
    <col min="4362" max="4362" width="8" customWidth="1"/>
    <col min="4363" max="4363" width="7.5" customWidth="1"/>
    <col min="4364" max="4608" width="8.83203125" customWidth="1"/>
    <col min="4609" max="4609" width="4.1640625" customWidth="1"/>
    <col min="4610" max="4610" width="8.83203125" customWidth="1"/>
    <col min="4611" max="4611" width="11.1640625" customWidth="1"/>
    <col min="4612" max="4612" width="12.83203125" customWidth="1"/>
    <col min="4613" max="4613" width="8.83203125" customWidth="1"/>
    <col min="4614" max="4614" width="4.5" customWidth="1"/>
    <col min="4615" max="4617" width="8.83203125" customWidth="1"/>
    <col min="4618" max="4618" width="8" customWidth="1"/>
    <col min="4619" max="4619" width="7.5" customWidth="1"/>
    <col min="4620" max="4864" width="8.83203125" customWidth="1"/>
    <col min="4865" max="4865" width="4.1640625" customWidth="1"/>
    <col min="4866" max="4866" width="8.83203125" customWidth="1"/>
    <col min="4867" max="4867" width="11.1640625" customWidth="1"/>
    <col min="4868" max="4868" width="12.83203125" customWidth="1"/>
    <col min="4869" max="4869" width="8.83203125" customWidth="1"/>
    <col min="4870" max="4870" width="4.5" customWidth="1"/>
    <col min="4871" max="4873" width="8.83203125" customWidth="1"/>
    <col min="4874" max="4874" width="8" customWidth="1"/>
    <col min="4875" max="4875" width="7.5" customWidth="1"/>
    <col min="4876" max="5120" width="8.83203125" customWidth="1"/>
    <col min="5121" max="5121" width="4.1640625" customWidth="1"/>
    <col min="5122" max="5122" width="8.83203125" customWidth="1"/>
    <col min="5123" max="5123" width="11.1640625" customWidth="1"/>
    <col min="5124" max="5124" width="12.83203125" customWidth="1"/>
    <col min="5125" max="5125" width="8.83203125" customWidth="1"/>
    <col min="5126" max="5126" width="4.5" customWidth="1"/>
    <col min="5127" max="5129" width="8.83203125" customWidth="1"/>
    <col min="5130" max="5130" width="8" customWidth="1"/>
    <col min="5131" max="5131" width="7.5" customWidth="1"/>
    <col min="5132" max="5376" width="8.83203125" customWidth="1"/>
    <col min="5377" max="5377" width="4.1640625" customWidth="1"/>
    <col min="5378" max="5378" width="8.83203125" customWidth="1"/>
    <col min="5379" max="5379" width="11.1640625" customWidth="1"/>
    <col min="5380" max="5380" width="12.83203125" customWidth="1"/>
    <col min="5381" max="5381" width="8.83203125" customWidth="1"/>
    <col min="5382" max="5382" width="4.5" customWidth="1"/>
    <col min="5383" max="5385" width="8.83203125" customWidth="1"/>
    <col min="5386" max="5386" width="8" customWidth="1"/>
    <col min="5387" max="5387" width="7.5" customWidth="1"/>
    <col min="5388" max="5632" width="8.83203125" customWidth="1"/>
    <col min="5633" max="5633" width="4.1640625" customWidth="1"/>
    <col min="5634" max="5634" width="8.83203125" customWidth="1"/>
    <col min="5635" max="5635" width="11.1640625" customWidth="1"/>
    <col min="5636" max="5636" width="12.83203125" customWidth="1"/>
    <col min="5637" max="5637" width="8.83203125" customWidth="1"/>
    <col min="5638" max="5638" width="4.5" customWidth="1"/>
    <col min="5639" max="5641" width="8.83203125" customWidth="1"/>
    <col min="5642" max="5642" width="8" customWidth="1"/>
    <col min="5643" max="5643" width="7.5" customWidth="1"/>
    <col min="5644" max="5888" width="8.83203125" customWidth="1"/>
    <col min="5889" max="5889" width="4.1640625" customWidth="1"/>
    <col min="5890" max="5890" width="8.83203125" customWidth="1"/>
    <col min="5891" max="5891" width="11.1640625" customWidth="1"/>
    <col min="5892" max="5892" width="12.83203125" customWidth="1"/>
    <col min="5893" max="5893" width="8.83203125" customWidth="1"/>
    <col min="5894" max="5894" width="4.5" customWidth="1"/>
    <col min="5895" max="5897" width="8.83203125" customWidth="1"/>
    <col min="5898" max="5898" width="8" customWidth="1"/>
    <col min="5899" max="5899" width="7.5" customWidth="1"/>
    <col min="5900" max="6144" width="8.83203125" customWidth="1"/>
    <col min="6145" max="6145" width="4.1640625" customWidth="1"/>
    <col min="6146" max="6146" width="8.83203125" customWidth="1"/>
    <col min="6147" max="6147" width="11.1640625" customWidth="1"/>
    <col min="6148" max="6148" width="12.83203125" customWidth="1"/>
    <col min="6149" max="6149" width="8.83203125" customWidth="1"/>
    <col min="6150" max="6150" width="4.5" customWidth="1"/>
    <col min="6151" max="6153" width="8.83203125" customWidth="1"/>
    <col min="6154" max="6154" width="8" customWidth="1"/>
    <col min="6155" max="6155" width="7.5" customWidth="1"/>
    <col min="6156" max="6400" width="8.83203125" customWidth="1"/>
    <col min="6401" max="6401" width="4.1640625" customWidth="1"/>
    <col min="6402" max="6402" width="8.83203125" customWidth="1"/>
    <col min="6403" max="6403" width="11.1640625" customWidth="1"/>
    <col min="6404" max="6404" width="12.83203125" customWidth="1"/>
    <col min="6405" max="6405" width="8.83203125" customWidth="1"/>
    <col min="6406" max="6406" width="4.5" customWidth="1"/>
    <col min="6407" max="6409" width="8.83203125" customWidth="1"/>
    <col min="6410" max="6410" width="8" customWidth="1"/>
    <col min="6411" max="6411" width="7.5" customWidth="1"/>
    <col min="6412" max="6656" width="8.83203125" customWidth="1"/>
    <col min="6657" max="6657" width="4.1640625" customWidth="1"/>
    <col min="6658" max="6658" width="8.83203125" customWidth="1"/>
    <col min="6659" max="6659" width="11.1640625" customWidth="1"/>
    <col min="6660" max="6660" width="12.83203125" customWidth="1"/>
    <col min="6661" max="6661" width="8.83203125" customWidth="1"/>
    <col min="6662" max="6662" width="4.5" customWidth="1"/>
    <col min="6663" max="6665" width="8.83203125" customWidth="1"/>
    <col min="6666" max="6666" width="8" customWidth="1"/>
    <col min="6667" max="6667" width="7.5" customWidth="1"/>
    <col min="6668" max="6912" width="8.83203125" customWidth="1"/>
    <col min="6913" max="6913" width="4.1640625" customWidth="1"/>
    <col min="6914" max="6914" width="8.83203125" customWidth="1"/>
    <col min="6915" max="6915" width="11.1640625" customWidth="1"/>
    <col min="6916" max="6916" width="12.83203125" customWidth="1"/>
    <col min="6917" max="6917" width="8.83203125" customWidth="1"/>
    <col min="6918" max="6918" width="4.5" customWidth="1"/>
    <col min="6919" max="6921" width="8.83203125" customWidth="1"/>
    <col min="6922" max="6922" width="8" customWidth="1"/>
    <col min="6923" max="6923" width="7.5" customWidth="1"/>
    <col min="6924" max="7168" width="8.83203125" customWidth="1"/>
    <col min="7169" max="7169" width="4.1640625" customWidth="1"/>
    <col min="7170" max="7170" width="8.83203125" customWidth="1"/>
    <col min="7171" max="7171" width="11.1640625" customWidth="1"/>
    <col min="7172" max="7172" width="12.83203125" customWidth="1"/>
    <col min="7173" max="7173" width="8.83203125" customWidth="1"/>
    <col min="7174" max="7174" width="4.5" customWidth="1"/>
    <col min="7175" max="7177" width="8.83203125" customWidth="1"/>
    <col min="7178" max="7178" width="8" customWidth="1"/>
    <col min="7179" max="7179" width="7.5" customWidth="1"/>
    <col min="7180" max="7424" width="8.83203125" customWidth="1"/>
    <col min="7425" max="7425" width="4.1640625" customWidth="1"/>
    <col min="7426" max="7426" width="8.83203125" customWidth="1"/>
    <col min="7427" max="7427" width="11.1640625" customWidth="1"/>
    <col min="7428" max="7428" width="12.83203125" customWidth="1"/>
    <col min="7429" max="7429" width="8.83203125" customWidth="1"/>
    <col min="7430" max="7430" width="4.5" customWidth="1"/>
    <col min="7431" max="7433" width="8.83203125" customWidth="1"/>
    <col min="7434" max="7434" width="8" customWidth="1"/>
    <col min="7435" max="7435" width="7.5" customWidth="1"/>
    <col min="7436" max="7680" width="8.83203125" customWidth="1"/>
    <col min="7681" max="7681" width="4.1640625" customWidth="1"/>
    <col min="7682" max="7682" width="8.83203125" customWidth="1"/>
    <col min="7683" max="7683" width="11.1640625" customWidth="1"/>
    <col min="7684" max="7684" width="12.83203125" customWidth="1"/>
    <col min="7685" max="7685" width="8.83203125" customWidth="1"/>
    <col min="7686" max="7686" width="4.5" customWidth="1"/>
    <col min="7687" max="7689" width="8.83203125" customWidth="1"/>
    <col min="7690" max="7690" width="8" customWidth="1"/>
    <col min="7691" max="7691" width="7.5" customWidth="1"/>
    <col min="7692" max="7936" width="8.83203125" customWidth="1"/>
    <col min="7937" max="7937" width="4.1640625" customWidth="1"/>
    <col min="7938" max="7938" width="8.83203125" customWidth="1"/>
    <col min="7939" max="7939" width="11.1640625" customWidth="1"/>
    <col min="7940" max="7940" width="12.83203125" customWidth="1"/>
    <col min="7941" max="7941" width="8.83203125" customWidth="1"/>
    <col min="7942" max="7942" width="4.5" customWidth="1"/>
    <col min="7943" max="7945" width="8.83203125" customWidth="1"/>
    <col min="7946" max="7946" width="8" customWidth="1"/>
    <col min="7947" max="7947" width="7.5" customWidth="1"/>
    <col min="7948" max="8192" width="8.83203125" customWidth="1"/>
    <col min="8193" max="8193" width="4.1640625" customWidth="1"/>
    <col min="8194" max="8194" width="8.83203125" customWidth="1"/>
    <col min="8195" max="8195" width="11.1640625" customWidth="1"/>
    <col min="8196" max="8196" width="12.83203125" customWidth="1"/>
    <col min="8197" max="8197" width="8.83203125" customWidth="1"/>
    <col min="8198" max="8198" width="4.5" customWidth="1"/>
    <col min="8199" max="8201" width="8.83203125" customWidth="1"/>
    <col min="8202" max="8202" width="8" customWidth="1"/>
    <col min="8203" max="8203" width="7.5" customWidth="1"/>
    <col min="8204" max="8448" width="8.83203125" customWidth="1"/>
    <col min="8449" max="8449" width="4.1640625" customWidth="1"/>
    <col min="8450" max="8450" width="8.83203125" customWidth="1"/>
    <col min="8451" max="8451" width="11.1640625" customWidth="1"/>
    <col min="8452" max="8452" width="12.83203125" customWidth="1"/>
    <col min="8453" max="8453" width="8.83203125" customWidth="1"/>
    <col min="8454" max="8454" width="4.5" customWidth="1"/>
    <col min="8455" max="8457" width="8.83203125" customWidth="1"/>
    <col min="8458" max="8458" width="8" customWidth="1"/>
    <col min="8459" max="8459" width="7.5" customWidth="1"/>
    <col min="8460" max="8704" width="8.83203125" customWidth="1"/>
    <col min="8705" max="8705" width="4.1640625" customWidth="1"/>
    <col min="8706" max="8706" width="8.83203125" customWidth="1"/>
    <col min="8707" max="8707" width="11.1640625" customWidth="1"/>
    <col min="8708" max="8708" width="12.83203125" customWidth="1"/>
    <col min="8709" max="8709" width="8.83203125" customWidth="1"/>
    <col min="8710" max="8710" width="4.5" customWidth="1"/>
    <col min="8711" max="8713" width="8.83203125" customWidth="1"/>
    <col min="8714" max="8714" width="8" customWidth="1"/>
    <col min="8715" max="8715" width="7.5" customWidth="1"/>
    <col min="8716" max="8960" width="8.83203125" customWidth="1"/>
    <col min="8961" max="8961" width="4.1640625" customWidth="1"/>
    <col min="8962" max="8962" width="8.83203125" customWidth="1"/>
    <col min="8963" max="8963" width="11.1640625" customWidth="1"/>
    <col min="8964" max="8964" width="12.83203125" customWidth="1"/>
    <col min="8965" max="8965" width="8.83203125" customWidth="1"/>
    <col min="8966" max="8966" width="4.5" customWidth="1"/>
    <col min="8967" max="8969" width="8.83203125" customWidth="1"/>
    <col min="8970" max="8970" width="8" customWidth="1"/>
    <col min="8971" max="8971" width="7.5" customWidth="1"/>
    <col min="8972" max="9216" width="8.83203125" customWidth="1"/>
    <col min="9217" max="9217" width="4.1640625" customWidth="1"/>
    <col min="9218" max="9218" width="8.83203125" customWidth="1"/>
    <col min="9219" max="9219" width="11.1640625" customWidth="1"/>
    <col min="9220" max="9220" width="12.83203125" customWidth="1"/>
    <col min="9221" max="9221" width="8.83203125" customWidth="1"/>
    <col min="9222" max="9222" width="4.5" customWidth="1"/>
    <col min="9223" max="9225" width="8.83203125" customWidth="1"/>
    <col min="9226" max="9226" width="8" customWidth="1"/>
    <col min="9227" max="9227" width="7.5" customWidth="1"/>
    <col min="9228" max="9472" width="8.83203125" customWidth="1"/>
    <col min="9473" max="9473" width="4.1640625" customWidth="1"/>
    <col min="9474" max="9474" width="8.83203125" customWidth="1"/>
    <col min="9475" max="9475" width="11.1640625" customWidth="1"/>
    <col min="9476" max="9476" width="12.83203125" customWidth="1"/>
    <col min="9477" max="9477" width="8.83203125" customWidth="1"/>
    <col min="9478" max="9478" width="4.5" customWidth="1"/>
    <col min="9479" max="9481" width="8.83203125" customWidth="1"/>
    <col min="9482" max="9482" width="8" customWidth="1"/>
    <col min="9483" max="9483" width="7.5" customWidth="1"/>
    <col min="9484" max="9728" width="8.83203125" customWidth="1"/>
    <col min="9729" max="9729" width="4.1640625" customWidth="1"/>
    <col min="9730" max="9730" width="8.83203125" customWidth="1"/>
    <col min="9731" max="9731" width="11.1640625" customWidth="1"/>
    <col min="9732" max="9732" width="12.83203125" customWidth="1"/>
    <col min="9733" max="9733" width="8.83203125" customWidth="1"/>
    <col min="9734" max="9734" width="4.5" customWidth="1"/>
    <col min="9735" max="9737" width="8.83203125" customWidth="1"/>
    <col min="9738" max="9738" width="8" customWidth="1"/>
    <col min="9739" max="9739" width="7.5" customWidth="1"/>
    <col min="9740" max="9984" width="8.83203125" customWidth="1"/>
    <col min="9985" max="9985" width="4.1640625" customWidth="1"/>
    <col min="9986" max="9986" width="8.83203125" customWidth="1"/>
    <col min="9987" max="9987" width="11.1640625" customWidth="1"/>
    <col min="9988" max="9988" width="12.83203125" customWidth="1"/>
    <col min="9989" max="9989" width="8.83203125" customWidth="1"/>
    <col min="9990" max="9990" width="4.5" customWidth="1"/>
    <col min="9991" max="9993" width="8.83203125" customWidth="1"/>
    <col min="9994" max="9994" width="8" customWidth="1"/>
    <col min="9995" max="9995" width="7.5" customWidth="1"/>
    <col min="9996" max="10240" width="8.83203125" customWidth="1"/>
    <col min="10241" max="10241" width="4.1640625" customWidth="1"/>
    <col min="10242" max="10242" width="8.83203125" customWidth="1"/>
    <col min="10243" max="10243" width="11.1640625" customWidth="1"/>
    <col min="10244" max="10244" width="12.83203125" customWidth="1"/>
    <col min="10245" max="10245" width="8.83203125" customWidth="1"/>
    <col min="10246" max="10246" width="4.5" customWidth="1"/>
    <col min="10247" max="10249" width="8.83203125" customWidth="1"/>
    <col min="10250" max="10250" width="8" customWidth="1"/>
    <col min="10251" max="10251" width="7.5" customWidth="1"/>
    <col min="10252" max="10496" width="8.83203125" customWidth="1"/>
    <col min="10497" max="10497" width="4.1640625" customWidth="1"/>
    <col min="10498" max="10498" width="8.83203125" customWidth="1"/>
    <col min="10499" max="10499" width="11.1640625" customWidth="1"/>
    <col min="10500" max="10500" width="12.83203125" customWidth="1"/>
    <col min="10501" max="10501" width="8.83203125" customWidth="1"/>
    <col min="10502" max="10502" width="4.5" customWidth="1"/>
    <col min="10503" max="10505" width="8.83203125" customWidth="1"/>
    <col min="10506" max="10506" width="8" customWidth="1"/>
    <col min="10507" max="10507" width="7.5" customWidth="1"/>
    <col min="10508" max="10752" width="8.83203125" customWidth="1"/>
    <col min="10753" max="10753" width="4.1640625" customWidth="1"/>
    <col min="10754" max="10754" width="8.83203125" customWidth="1"/>
    <col min="10755" max="10755" width="11.1640625" customWidth="1"/>
    <col min="10756" max="10756" width="12.83203125" customWidth="1"/>
    <col min="10757" max="10757" width="8.83203125" customWidth="1"/>
    <col min="10758" max="10758" width="4.5" customWidth="1"/>
    <col min="10759" max="10761" width="8.83203125" customWidth="1"/>
    <col min="10762" max="10762" width="8" customWidth="1"/>
    <col min="10763" max="10763" width="7.5" customWidth="1"/>
    <col min="10764" max="11008" width="8.83203125" customWidth="1"/>
    <col min="11009" max="11009" width="4.1640625" customWidth="1"/>
    <col min="11010" max="11010" width="8.83203125" customWidth="1"/>
    <col min="11011" max="11011" width="11.1640625" customWidth="1"/>
    <col min="11012" max="11012" width="12.83203125" customWidth="1"/>
    <col min="11013" max="11013" width="8.83203125" customWidth="1"/>
    <col min="11014" max="11014" width="4.5" customWidth="1"/>
    <col min="11015" max="11017" width="8.83203125" customWidth="1"/>
    <col min="11018" max="11018" width="8" customWidth="1"/>
    <col min="11019" max="11019" width="7.5" customWidth="1"/>
    <col min="11020" max="11264" width="8.83203125" customWidth="1"/>
    <col min="11265" max="11265" width="4.1640625" customWidth="1"/>
    <col min="11266" max="11266" width="8.83203125" customWidth="1"/>
    <col min="11267" max="11267" width="11.1640625" customWidth="1"/>
    <col min="11268" max="11268" width="12.83203125" customWidth="1"/>
    <col min="11269" max="11269" width="8.83203125" customWidth="1"/>
    <col min="11270" max="11270" width="4.5" customWidth="1"/>
    <col min="11271" max="11273" width="8.83203125" customWidth="1"/>
    <col min="11274" max="11274" width="8" customWidth="1"/>
    <col min="11275" max="11275" width="7.5" customWidth="1"/>
    <col min="11276" max="11520" width="8.83203125" customWidth="1"/>
    <col min="11521" max="11521" width="4.1640625" customWidth="1"/>
    <col min="11522" max="11522" width="8.83203125" customWidth="1"/>
    <col min="11523" max="11523" width="11.1640625" customWidth="1"/>
    <col min="11524" max="11524" width="12.83203125" customWidth="1"/>
    <col min="11525" max="11525" width="8.83203125" customWidth="1"/>
    <col min="11526" max="11526" width="4.5" customWidth="1"/>
    <col min="11527" max="11529" width="8.83203125" customWidth="1"/>
    <col min="11530" max="11530" width="8" customWidth="1"/>
    <col min="11531" max="11531" width="7.5" customWidth="1"/>
    <col min="11532" max="11776" width="8.83203125" customWidth="1"/>
    <col min="11777" max="11777" width="4.1640625" customWidth="1"/>
    <col min="11778" max="11778" width="8.83203125" customWidth="1"/>
    <col min="11779" max="11779" width="11.1640625" customWidth="1"/>
    <col min="11780" max="11780" width="12.83203125" customWidth="1"/>
    <col min="11781" max="11781" width="8.83203125" customWidth="1"/>
    <col min="11782" max="11782" width="4.5" customWidth="1"/>
    <col min="11783" max="11785" width="8.83203125" customWidth="1"/>
    <col min="11786" max="11786" width="8" customWidth="1"/>
    <col min="11787" max="11787" width="7.5" customWidth="1"/>
    <col min="11788" max="12032" width="8.83203125" customWidth="1"/>
    <col min="12033" max="12033" width="4.1640625" customWidth="1"/>
    <col min="12034" max="12034" width="8.83203125" customWidth="1"/>
    <col min="12035" max="12035" width="11.1640625" customWidth="1"/>
    <col min="12036" max="12036" width="12.83203125" customWidth="1"/>
    <col min="12037" max="12037" width="8.83203125" customWidth="1"/>
    <col min="12038" max="12038" width="4.5" customWidth="1"/>
    <col min="12039" max="12041" width="8.83203125" customWidth="1"/>
    <col min="12042" max="12042" width="8" customWidth="1"/>
    <col min="12043" max="12043" width="7.5" customWidth="1"/>
    <col min="12044" max="12288" width="8.83203125" customWidth="1"/>
    <col min="12289" max="12289" width="4.1640625" customWidth="1"/>
    <col min="12290" max="12290" width="8.83203125" customWidth="1"/>
    <col min="12291" max="12291" width="11.1640625" customWidth="1"/>
    <col min="12292" max="12292" width="12.83203125" customWidth="1"/>
    <col min="12293" max="12293" width="8.83203125" customWidth="1"/>
    <col min="12294" max="12294" width="4.5" customWidth="1"/>
    <col min="12295" max="12297" width="8.83203125" customWidth="1"/>
    <col min="12298" max="12298" width="8" customWidth="1"/>
    <col min="12299" max="12299" width="7.5" customWidth="1"/>
    <col min="12300" max="12544" width="8.83203125" customWidth="1"/>
    <col min="12545" max="12545" width="4.1640625" customWidth="1"/>
    <col min="12546" max="12546" width="8.83203125" customWidth="1"/>
    <col min="12547" max="12547" width="11.1640625" customWidth="1"/>
    <col min="12548" max="12548" width="12.83203125" customWidth="1"/>
    <col min="12549" max="12549" width="8.83203125" customWidth="1"/>
    <col min="12550" max="12550" width="4.5" customWidth="1"/>
    <col min="12551" max="12553" width="8.83203125" customWidth="1"/>
    <col min="12554" max="12554" width="8" customWidth="1"/>
    <col min="12555" max="12555" width="7.5" customWidth="1"/>
    <col min="12556" max="12800" width="8.83203125" customWidth="1"/>
    <col min="12801" max="12801" width="4.1640625" customWidth="1"/>
    <col min="12802" max="12802" width="8.83203125" customWidth="1"/>
    <col min="12803" max="12803" width="11.1640625" customWidth="1"/>
    <col min="12804" max="12804" width="12.83203125" customWidth="1"/>
    <col min="12805" max="12805" width="8.83203125" customWidth="1"/>
    <col min="12806" max="12806" width="4.5" customWidth="1"/>
    <col min="12807" max="12809" width="8.83203125" customWidth="1"/>
    <col min="12810" max="12810" width="8" customWidth="1"/>
    <col min="12811" max="12811" width="7.5" customWidth="1"/>
    <col min="12812" max="13056" width="8.83203125" customWidth="1"/>
    <col min="13057" max="13057" width="4.1640625" customWidth="1"/>
    <col min="13058" max="13058" width="8.83203125" customWidth="1"/>
    <col min="13059" max="13059" width="11.1640625" customWidth="1"/>
    <col min="13060" max="13060" width="12.83203125" customWidth="1"/>
    <col min="13061" max="13061" width="8.83203125" customWidth="1"/>
    <col min="13062" max="13062" width="4.5" customWidth="1"/>
    <col min="13063" max="13065" width="8.83203125" customWidth="1"/>
    <col min="13066" max="13066" width="8" customWidth="1"/>
    <col min="13067" max="13067" width="7.5" customWidth="1"/>
    <col min="13068" max="13312" width="8.83203125" customWidth="1"/>
    <col min="13313" max="13313" width="4.1640625" customWidth="1"/>
    <col min="13314" max="13314" width="8.83203125" customWidth="1"/>
    <col min="13315" max="13315" width="11.1640625" customWidth="1"/>
    <col min="13316" max="13316" width="12.83203125" customWidth="1"/>
    <col min="13317" max="13317" width="8.83203125" customWidth="1"/>
    <col min="13318" max="13318" width="4.5" customWidth="1"/>
    <col min="13319" max="13321" width="8.83203125" customWidth="1"/>
    <col min="13322" max="13322" width="8" customWidth="1"/>
    <col min="13323" max="13323" width="7.5" customWidth="1"/>
    <col min="13324" max="13568" width="8.83203125" customWidth="1"/>
    <col min="13569" max="13569" width="4.1640625" customWidth="1"/>
    <col min="13570" max="13570" width="8.83203125" customWidth="1"/>
    <col min="13571" max="13571" width="11.1640625" customWidth="1"/>
    <col min="13572" max="13572" width="12.83203125" customWidth="1"/>
    <col min="13573" max="13573" width="8.83203125" customWidth="1"/>
    <col min="13574" max="13574" width="4.5" customWidth="1"/>
    <col min="13575" max="13577" width="8.83203125" customWidth="1"/>
    <col min="13578" max="13578" width="8" customWidth="1"/>
    <col min="13579" max="13579" width="7.5" customWidth="1"/>
    <col min="13580" max="13824" width="8.83203125" customWidth="1"/>
    <col min="13825" max="13825" width="4.1640625" customWidth="1"/>
    <col min="13826" max="13826" width="8.83203125" customWidth="1"/>
    <col min="13827" max="13827" width="11.1640625" customWidth="1"/>
    <col min="13828" max="13828" width="12.83203125" customWidth="1"/>
    <col min="13829" max="13829" width="8.83203125" customWidth="1"/>
    <col min="13830" max="13830" width="4.5" customWidth="1"/>
    <col min="13831" max="13833" width="8.83203125" customWidth="1"/>
    <col min="13834" max="13834" width="8" customWidth="1"/>
    <col min="13835" max="13835" width="7.5" customWidth="1"/>
    <col min="13836" max="14080" width="8.83203125" customWidth="1"/>
    <col min="14081" max="14081" width="4.1640625" customWidth="1"/>
    <col min="14082" max="14082" width="8.83203125" customWidth="1"/>
    <col min="14083" max="14083" width="11.1640625" customWidth="1"/>
    <col min="14084" max="14084" width="12.83203125" customWidth="1"/>
    <col min="14085" max="14085" width="8.83203125" customWidth="1"/>
    <col min="14086" max="14086" width="4.5" customWidth="1"/>
    <col min="14087" max="14089" width="8.83203125" customWidth="1"/>
    <col min="14090" max="14090" width="8" customWidth="1"/>
    <col min="14091" max="14091" width="7.5" customWidth="1"/>
    <col min="14092" max="14336" width="8.83203125" customWidth="1"/>
    <col min="14337" max="14337" width="4.1640625" customWidth="1"/>
    <col min="14338" max="14338" width="8.83203125" customWidth="1"/>
    <col min="14339" max="14339" width="11.1640625" customWidth="1"/>
    <col min="14340" max="14340" width="12.83203125" customWidth="1"/>
    <col min="14341" max="14341" width="8.83203125" customWidth="1"/>
    <col min="14342" max="14342" width="4.5" customWidth="1"/>
    <col min="14343" max="14345" width="8.83203125" customWidth="1"/>
    <col min="14346" max="14346" width="8" customWidth="1"/>
    <col min="14347" max="14347" width="7.5" customWidth="1"/>
    <col min="14348" max="14592" width="8.83203125" customWidth="1"/>
    <col min="14593" max="14593" width="4.1640625" customWidth="1"/>
    <col min="14594" max="14594" width="8.83203125" customWidth="1"/>
    <col min="14595" max="14595" width="11.1640625" customWidth="1"/>
    <col min="14596" max="14596" width="12.83203125" customWidth="1"/>
    <col min="14597" max="14597" width="8.83203125" customWidth="1"/>
    <col min="14598" max="14598" width="4.5" customWidth="1"/>
    <col min="14599" max="14601" width="8.83203125" customWidth="1"/>
    <col min="14602" max="14602" width="8" customWidth="1"/>
    <col min="14603" max="14603" width="7.5" customWidth="1"/>
    <col min="14604" max="14848" width="8.83203125" customWidth="1"/>
    <col min="14849" max="14849" width="4.1640625" customWidth="1"/>
    <col min="14850" max="14850" width="8.83203125" customWidth="1"/>
    <col min="14851" max="14851" width="11.1640625" customWidth="1"/>
    <col min="14852" max="14852" width="12.83203125" customWidth="1"/>
    <col min="14853" max="14853" width="8.83203125" customWidth="1"/>
    <col min="14854" max="14854" width="4.5" customWidth="1"/>
    <col min="14855" max="14857" width="8.83203125" customWidth="1"/>
    <col min="14858" max="14858" width="8" customWidth="1"/>
    <col min="14859" max="14859" width="7.5" customWidth="1"/>
    <col min="14860" max="15104" width="8.83203125" customWidth="1"/>
    <col min="15105" max="15105" width="4.1640625" customWidth="1"/>
    <col min="15106" max="15106" width="8.83203125" customWidth="1"/>
    <col min="15107" max="15107" width="11.1640625" customWidth="1"/>
    <col min="15108" max="15108" width="12.83203125" customWidth="1"/>
    <col min="15109" max="15109" width="8.83203125" customWidth="1"/>
    <col min="15110" max="15110" width="4.5" customWidth="1"/>
    <col min="15111" max="15113" width="8.83203125" customWidth="1"/>
    <col min="15114" max="15114" width="8" customWidth="1"/>
    <col min="15115" max="15115" width="7.5" customWidth="1"/>
    <col min="15116" max="15360" width="8.83203125" customWidth="1"/>
    <col min="15361" max="15361" width="4.1640625" customWidth="1"/>
    <col min="15362" max="15362" width="8.83203125" customWidth="1"/>
    <col min="15363" max="15363" width="11.1640625" customWidth="1"/>
    <col min="15364" max="15364" width="12.83203125" customWidth="1"/>
    <col min="15365" max="15365" width="8.83203125" customWidth="1"/>
    <col min="15366" max="15366" width="4.5" customWidth="1"/>
    <col min="15367" max="15369" width="8.83203125" customWidth="1"/>
    <col min="15370" max="15370" width="8" customWidth="1"/>
    <col min="15371" max="15371" width="7.5" customWidth="1"/>
    <col min="15372" max="15616" width="8.83203125" customWidth="1"/>
    <col min="15617" max="15617" width="4.1640625" customWidth="1"/>
    <col min="15618" max="15618" width="8.83203125" customWidth="1"/>
    <col min="15619" max="15619" width="11.1640625" customWidth="1"/>
    <col min="15620" max="15620" width="12.83203125" customWidth="1"/>
    <col min="15621" max="15621" width="8.83203125" customWidth="1"/>
    <col min="15622" max="15622" width="4.5" customWidth="1"/>
    <col min="15623" max="15625" width="8.83203125" customWidth="1"/>
    <col min="15626" max="15626" width="8" customWidth="1"/>
    <col min="15627" max="15627" width="7.5" customWidth="1"/>
    <col min="15628" max="15872" width="8.83203125" customWidth="1"/>
    <col min="15873" max="15873" width="4.1640625" customWidth="1"/>
    <col min="15874" max="15874" width="8.83203125" customWidth="1"/>
    <col min="15875" max="15875" width="11.1640625" customWidth="1"/>
    <col min="15876" max="15876" width="12.83203125" customWidth="1"/>
    <col min="15877" max="15877" width="8.83203125" customWidth="1"/>
    <col min="15878" max="15878" width="4.5" customWidth="1"/>
    <col min="15879" max="15881" width="8.83203125" customWidth="1"/>
    <col min="15882" max="15882" width="8" customWidth="1"/>
    <col min="15883" max="15883" width="7.5" customWidth="1"/>
    <col min="15884" max="16128" width="8.83203125" customWidth="1"/>
    <col min="16129" max="16129" width="4.1640625" customWidth="1"/>
    <col min="16130" max="16130" width="8.83203125" customWidth="1"/>
    <col min="16131" max="16131" width="11.1640625" customWidth="1"/>
    <col min="16132" max="16132" width="12.83203125" customWidth="1"/>
    <col min="16133" max="16133" width="8.83203125" customWidth="1"/>
    <col min="16134" max="16134" width="4.5" customWidth="1"/>
    <col min="16135" max="16137" width="8.83203125" customWidth="1"/>
    <col min="16138" max="16138" width="8" customWidth="1"/>
    <col min="16139" max="16139" width="7.5" customWidth="1"/>
    <col min="16140" max="16384" width="8.83203125" customWidth="1"/>
  </cols>
  <sheetData>
    <row r="1" spans="1:11">
      <c r="B1" s="65" t="s">
        <v>89</v>
      </c>
      <c r="G1" s="421" t="s">
        <v>90</v>
      </c>
      <c r="H1" s="421"/>
      <c r="I1" s="66" t="s">
        <v>91</v>
      </c>
      <c r="J1" s="67"/>
    </row>
    <row r="2" spans="1:11" ht="23.2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>
      <c r="A3" s="71"/>
      <c r="B3" s="72" t="s">
        <v>92</v>
      </c>
      <c r="C3" s="72"/>
      <c r="D3" s="72"/>
      <c r="E3" s="72"/>
      <c r="F3" s="72" t="s">
        <v>93</v>
      </c>
      <c r="G3" s="72"/>
      <c r="H3" s="72"/>
      <c r="I3" s="72"/>
      <c r="J3" s="72"/>
      <c r="K3" s="73"/>
    </row>
    <row r="4" spans="1:11">
      <c r="A4" s="71"/>
      <c r="B4" s="72"/>
      <c r="C4" s="72"/>
      <c r="D4" s="72"/>
      <c r="E4" s="72"/>
      <c r="F4" s="72"/>
      <c r="G4" s="72"/>
      <c r="H4" s="72"/>
      <c r="I4" s="72"/>
      <c r="J4" s="72"/>
      <c r="K4" s="73"/>
    </row>
    <row r="5" spans="1:11">
      <c r="A5" s="71"/>
      <c r="B5" s="74" t="s">
        <v>89</v>
      </c>
      <c r="C5" s="72"/>
      <c r="D5" s="72"/>
      <c r="E5" s="72"/>
      <c r="F5" s="72"/>
      <c r="G5" s="72"/>
      <c r="H5" s="72"/>
      <c r="I5" s="72"/>
      <c r="J5" s="72"/>
      <c r="K5" s="73"/>
    </row>
    <row r="6" spans="1:11">
      <c r="A6" s="71"/>
      <c r="B6" s="74" t="s">
        <v>94</v>
      </c>
      <c r="C6" s="72"/>
      <c r="D6" s="72"/>
      <c r="E6" s="72"/>
      <c r="F6" s="68"/>
      <c r="G6" s="69"/>
      <c r="H6" s="69"/>
      <c r="I6" s="69"/>
      <c r="J6" s="70"/>
      <c r="K6" s="73"/>
    </row>
    <row r="7" spans="1:11">
      <c r="A7" s="71"/>
      <c r="B7" s="74" t="s">
        <v>95</v>
      </c>
      <c r="C7" s="72"/>
      <c r="D7" s="72"/>
      <c r="E7" s="72"/>
      <c r="F7" s="71"/>
      <c r="G7" s="72" t="s">
        <v>96</v>
      </c>
      <c r="H7" s="72"/>
      <c r="I7" s="72"/>
      <c r="J7" s="73"/>
      <c r="K7" s="73"/>
    </row>
    <row r="8" spans="1:11" ht="16">
      <c r="A8" s="71"/>
      <c r="B8" s="72"/>
      <c r="C8" s="72"/>
      <c r="D8" s="72"/>
      <c r="E8" s="72"/>
      <c r="F8" s="75"/>
      <c r="G8" s="76"/>
      <c r="H8" s="76"/>
      <c r="I8" s="76"/>
      <c r="J8" s="77"/>
      <c r="K8" s="73"/>
    </row>
    <row r="9" spans="1:11" ht="16">
      <c r="A9" s="71"/>
      <c r="B9" s="74" t="s">
        <v>97</v>
      </c>
      <c r="C9" s="78">
        <v>44320604</v>
      </c>
      <c r="D9" s="72"/>
      <c r="E9" s="72"/>
      <c r="F9" s="75"/>
      <c r="G9" s="422" t="e">
        <f>#REF!</f>
        <v>#REF!</v>
      </c>
      <c r="H9" s="423"/>
      <c r="I9" s="423"/>
      <c r="J9" s="77"/>
      <c r="K9" s="73"/>
    </row>
    <row r="10" spans="1:11" ht="16">
      <c r="A10" s="71"/>
      <c r="B10" s="74" t="s">
        <v>98</v>
      </c>
      <c r="C10" s="79">
        <v>1080171356</v>
      </c>
      <c r="D10" s="72"/>
      <c r="E10" s="72"/>
      <c r="F10" s="75"/>
      <c r="G10" s="424" t="e">
        <f>#REF!</f>
        <v>#REF!</v>
      </c>
      <c r="H10" s="424"/>
      <c r="I10" s="424"/>
      <c r="J10" s="77"/>
      <c r="K10" s="73"/>
    </row>
    <row r="11" spans="1:11" ht="16">
      <c r="A11" s="71"/>
      <c r="B11" s="72" t="s">
        <v>99</v>
      </c>
      <c r="C11" s="79"/>
      <c r="D11" s="72"/>
      <c r="E11" s="72"/>
      <c r="F11" s="75"/>
      <c r="G11" s="423"/>
      <c r="H11" s="423"/>
      <c r="I11" s="423"/>
      <c r="J11" s="77"/>
      <c r="K11" s="73"/>
    </row>
    <row r="12" spans="1:11" ht="16">
      <c r="A12" s="71"/>
      <c r="B12" s="74"/>
      <c r="C12" s="79"/>
      <c r="D12" s="72"/>
      <c r="E12" s="72"/>
      <c r="F12" s="75"/>
      <c r="G12" s="424" t="e">
        <f>#REF!</f>
        <v>#REF!</v>
      </c>
      <c r="H12" s="424"/>
      <c r="I12" s="424"/>
      <c r="J12" s="119"/>
      <c r="K12" s="73"/>
    </row>
    <row r="13" spans="1:11" ht="16">
      <c r="A13" s="71"/>
      <c r="B13" s="80" t="s">
        <v>100</v>
      </c>
      <c r="C13" s="72"/>
      <c r="D13" s="81">
        <f>D14</f>
        <v>0</v>
      </c>
      <c r="E13" s="72"/>
      <c r="F13" s="71"/>
      <c r="G13" s="82" t="e">
        <f>#REF!</f>
        <v>#REF!</v>
      </c>
      <c r="H13" s="76"/>
      <c r="I13" s="76"/>
      <c r="J13" s="77"/>
      <c r="K13" s="73"/>
    </row>
    <row r="14" spans="1:11" ht="16">
      <c r="A14" s="71"/>
      <c r="B14" s="72" t="s">
        <v>101</v>
      </c>
      <c r="C14" s="72"/>
      <c r="D14" s="81"/>
      <c r="E14" s="72"/>
      <c r="F14" s="83"/>
      <c r="G14" s="84"/>
      <c r="H14" s="84"/>
      <c r="I14" s="84"/>
      <c r="J14" s="85"/>
      <c r="K14" s="73"/>
    </row>
    <row r="15" spans="1:11" ht="14.25" customHeight="1">
      <c r="A15" s="71"/>
      <c r="B15" s="72" t="s">
        <v>102</v>
      </c>
      <c r="C15" s="72"/>
      <c r="D15" s="86" t="s">
        <v>103</v>
      </c>
      <c r="E15" s="72"/>
      <c r="F15" s="72"/>
      <c r="G15" s="87"/>
      <c r="H15" s="72"/>
      <c r="I15" s="72"/>
      <c r="J15" s="72"/>
      <c r="K15" s="73"/>
    </row>
    <row r="16" spans="1:11" ht="14.25" customHeight="1">
      <c r="A16" s="71"/>
      <c r="B16" s="72" t="s">
        <v>104</v>
      </c>
      <c r="C16" s="72"/>
      <c r="D16" s="88">
        <f>D14+14</f>
        <v>14</v>
      </c>
      <c r="E16" s="72"/>
      <c r="F16" s="72"/>
      <c r="G16" s="87"/>
      <c r="H16" s="72"/>
      <c r="I16" s="72"/>
      <c r="J16" s="72"/>
      <c r="K16" s="73"/>
    </row>
    <row r="17" spans="1:11" ht="14.25" customHeight="1">
      <c r="A17" s="71"/>
      <c r="B17" s="80" t="s">
        <v>105</v>
      </c>
      <c r="C17" s="72"/>
      <c r="D17" s="89" t="s">
        <v>106</v>
      </c>
      <c r="E17" s="72"/>
      <c r="F17" s="72"/>
      <c r="G17" s="72"/>
      <c r="H17" s="72"/>
      <c r="I17" s="72"/>
      <c r="J17" s="72"/>
      <c r="K17" s="73"/>
    </row>
    <row r="18" spans="1:11" ht="14.25" customHeight="1">
      <c r="A18" s="71"/>
      <c r="B18" s="80" t="s">
        <v>107</v>
      </c>
      <c r="C18" s="72"/>
      <c r="D18" s="88" t="s">
        <v>108</v>
      </c>
      <c r="E18" s="72"/>
      <c r="F18" s="72"/>
      <c r="G18" s="72"/>
      <c r="H18" s="72"/>
      <c r="I18" s="72"/>
      <c r="J18" s="72"/>
      <c r="K18" s="73"/>
    </row>
    <row r="19" spans="1:11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3"/>
    </row>
    <row r="20" spans="1:11">
      <c r="A20" s="71"/>
      <c r="B20" s="80" t="s">
        <v>109</v>
      </c>
      <c r="C20" s="72"/>
      <c r="D20" s="72"/>
      <c r="E20" s="72"/>
      <c r="F20" s="72"/>
      <c r="G20" s="72"/>
      <c r="H20" s="72"/>
      <c r="I20" s="72"/>
      <c r="J20" s="72"/>
      <c r="K20" s="73"/>
    </row>
    <row r="21" spans="1:11">
      <c r="A21" s="71"/>
      <c r="B21" s="80" t="s">
        <v>110</v>
      </c>
      <c r="C21" s="72"/>
      <c r="D21" s="72"/>
      <c r="E21" s="72"/>
      <c r="F21" s="72"/>
      <c r="G21" s="72"/>
      <c r="H21" s="72"/>
      <c r="I21" s="72"/>
      <c r="J21" s="72"/>
      <c r="K21" s="73"/>
    </row>
    <row r="22" spans="1:1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70"/>
    </row>
    <row r="23" spans="1:11">
      <c r="A23" s="71"/>
      <c r="B23" s="74" t="s">
        <v>111</v>
      </c>
      <c r="C23" s="74"/>
      <c r="D23" s="74"/>
      <c r="E23" s="74" t="s">
        <v>112</v>
      </c>
      <c r="F23" s="74"/>
      <c r="G23" s="74" t="s">
        <v>113</v>
      </c>
      <c r="H23" s="74"/>
      <c r="I23" s="74" t="s">
        <v>114</v>
      </c>
      <c r="J23" s="74"/>
      <c r="K23" s="73"/>
    </row>
    <row r="24" spans="1:11">
      <c r="A24" s="83"/>
      <c r="B24" s="90"/>
      <c r="C24" s="90"/>
      <c r="D24" s="90"/>
      <c r="E24" s="90"/>
      <c r="F24" s="90"/>
      <c r="G24" s="90"/>
      <c r="H24" s="90"/>
      <c r="I24" s="90"/>
      <c r="J24" s="90"/>
      <c r="K24" s="91"/>
    </row>
    <row r="25" spans="1:11">
      <c r="A25" s="71"/>
      <c r="B25" s="72"/>
      <c r="C25" s="72"/>
      <c r="D25" s="72"/>
      <c r="E25" s="72"/>
      <c r="F25" s="72"/>
      <c r="G25" s="72"/>
      <c r="H25" s="72"/>
      <c r="I25" s="72"/>
      <c r="J25" s="72"/>
      <c r="K25" s="73"/>
    </row>
    <row r="26" spans="1:11">
      <c r="A26" s="71"/>
      <c r="K26" s="73"/>
    </row>
    <row r="27" spans="1:11">
      <c r="A27" s="71"/>
      <c r="B27" s="72" t="s">
        <v>115</v>
      </c>
      <c r="C27" s="72"/>
      <c r="D27" s="72"/>
      <c r="E27" s="72"/>
      <c r="F27" s="72"/>
      <c r="G27" s="72"/>
      <c r="H27" s="72"/>
      <c r="I27" s="72"/>
      <c r="J27" s="72"/>
      <c r="K27" s="73"/>
    </row>
    <row r="28" spans="1:11">
      <c r="A28" s="71"/>
      <c r="C28" s="72"/>
      <c r="D28" s="72"/>
      <c r="E28" s="72"/>
      <c r="F28" s="72"/>
      <c r="G28" s="72"/>
      <c r="H28" s="72"/>
      <c r="K28" s="73"/>
    </row>
    <row r="29" spans="1:11">
      <c r="A29" s="71"/>
      <c r="B29" s="72" t="s">
        <v>116</v>
      </c>
      <c r="C29" s="72"/>
      <c r="D29" s="72"/>
      <c r="E29" s="72">
        <v>1</v>
      </c>
      <c r="F29" s="72" t="s">
        <v>52</v>
      </c>
      <c r="G29" s="92"/>
      <c r="H29" s="72" t="s">
        <v>117</v>
      </c>
      <c r="I29" s="92" t="e">
        <f>#REF!-#REF!</f>
        <v>#REF!</v>
      </c>
      <c r="J29" s="72" t="s">
        <v>117</v>
      </c>
      <c r="K29" s="73"/>
    </row>
    <row r="30" spans="1:11">
      <c r="A30" s="71"/>
      <c r="B30" s="72"/>
      <c r="C30" s="72"/>
      <c r="D30" s="72"/>
      <c r="E30" s="93"/>
      <c r="F30" s="121"/>
      <c r="G30" s="94"/>
      <c r="H30" s="121"/>
      <c r="I30" s="94"/>
      <c r="J30" s="120"/>
      <c r="K30" s="73"/>
    </row>
    <row r="31" spans="1:11">
      <c r="A31" s="71"/>
      <c r="B31" s="120" t="s">
        <v>136</v>
      </c>
      <c r="C31" s="72"/>
      <c r="D31" s="72"/>
      <c r="E31" s="93">
        <v>1</v>
      </c>
      <c r="F31" s="121" t="s">
        <v>52</v>
      </c>
      <c r="G31" s="94"/>
      <c r="H31" s="121" t="s">
        <v>117</v>
      </c>
      <c r="I31" s="94">
        <v>5.9</v>
      </c>
      <c r="J31" s="120" t="s">
        <v>117</v>
      </c>
      <c r="K31" s="73"/>
    </row>
    <row r="32" spans="1:11">
      <c r="A32" s="71"/>
      <c r="B32" s="72"/>
      <c r="C32" s="72"/>
      <c r="D32" s="72"/>
      <c r="E32" s="93"/>
      <c r="F32" s="93"/>
      <c r="G32" s="94"/>
      <c r="H32" s="93"/>
      <c r="I32" s="94"/>
      <c r="J32" s="72"/>
      <c r="K32" s="73"/>
    </row>
    <row r="33" spans="1:11">
      <c r="A33" s="71"/>
      <c r="B33" s="72"/>
      <c r="C33" s="72"/>
      <c r="D33" s="72"/>
      <c r="E33" s="95"/>
      <c r="F33" s="95"/>
      <c r="G33" s="95"/>
      <c r="H33" s="95"/>
      <c r="I33" s="94"/>
      <c r="J33" s="72"/>
      <c r="K33" s="73"/>
    </row>
    <row r="34" spans="1:11">
      <c r="A34" s="71"/>
      <c r="B34" s="72"/>
      <c r="C34" s="72"/>
      <c r="D34" s="72"/>
      <c r="E34" s="96"/>
      <c r="F34" s="93"/>
      <c r="G34" s="94"/>
      <c r="H34" s="93"/>
      <c r="I34" s="94"/>
      <c r="J34" s="72"/>
      <c r="K34" s="73"/>
    </row>
    <row r="35" spans="1:11">
      <c r="A35" s="71"/>
      <c r="B35" s="72"/>
      <c r="C35" s="72"/>
      <c r="D35" s="72"/>
      <c r="E35" s="93"/>
      <c r="F35" s="93"/>
      <c r="G35" s="94"/>
      <c r="H35" s="93"/>
      <c r="I35" s="94"/>
      <c r="J35" s="72"/>
      <c r="K35" s="73"/>
    </row>
    <row r="36" spans="1:11">
      <c r="A36" s="71"/>
      <c r="B36" s="72"/>
      <c r="C36" s="72"/>
      <c r="D36" s="72"/>
      <c r="E36" s="93"/>
      <c r="F36" s="93"/>
      <c r="G36" s="94"/>
      <c r="H36" s="93"/>
      <c r="I36" s="94"/>
      <c r="J36" s="1"/>
      <c r="K36" s="73"/>
    </row>
    <row r="37" spans="1:11">
      <c r="A37" s="71"/>
      <c r="B37" s="72"/>
      <c r="C37" s="72"/>
      <c r="D37" s="72"/>
      <c r="E37" s="93"/>
      <c r="F37" s="93"/>
      <c r="G37" s="93"/>
      <c r="H37" s="93"/>
      <c r="I37" s="94"/>
      <c r="J37" s="72"/>
      <c r="K37" s="73"/>
    </row>
    <row r="38" spans="1:11">
      <c r="A38" s="71"/>
      <c r="B38" s="72"/>
      <c r="C38" s="72"/>
      <c r="D38" s="72"/>
      <c r="E38" s="93"/>
      <c r="F38" s="93"/>
      <c r="G38" s="93"/>
      <c r="H38" s="93"/>
      <c r="I38" s="94"/>
      <c r="J38" s="72"/>
      <c r="K38" s="73"/>
    </row>
    <row r="39" spans="1:11">
      <c r="A39" s="71"/>
      <c r="B39" s="72"/>
      <c r="C39" s="72"/>
      <c r="D39" s="72"/>
      <c r="E39" s="93"/>
      <c r="F39" s="93"/>
      <c r="G39" s="93"/>
      <c r="H39" s="93"/>
      <c r="I39" s="94"/>
      <c r="J39" s="72"/>
      <c r="K39" s="73"/>
    </row>
    <row r="40" spans="1:11">
      <c r="A40" s="71"/>
      <c r="B40" s="72"/>
      <c r="C40" s="72"/>
      <c r="D40" s="72"/>
      <c r="E40" s="93"/>
      <c r="F40" s="93"/>
      <c r="G40" s="93"/>
      <c r="H40" s="93"/>
      <c r="I40" s="93"/>
      <c r="J40" s="72"/>
      <c r="K40" s="73"/>
    </row>
    <row r="41" spans="1:11">
      <c r="A41" s="71"/>
      <c r="B41" s="72"/>
      <c r="C41" s="72"/>
      <c r="D41" s="72"/>
      <c r="E41" s="93"/>
      <c r="F41" s="93"/>
      <c r="G41" s="93"/>
      <c r="H41" s="93"/>
      <c r="I41" s="93"/>
      <c r="J41" s="72"/>
      <c r="K41" s="73"/>
    </row>
    <row r="42" spans="1:11">
      <c r="A42" s="71"/>
      <c r="B42" s="72"/>
      <c r="C42" s="72"/>
      <c r="D42" s="72"/>
      <c r="E42" s="93"/>
      <c r="F42" s="93"/>
      <c r="G42" s="93"/>
      <c r="H42" s="93"/>
      <c r="I42" s="93"/>
      <c r="J42" s="72"/>
      <c r="K42" s="73"/>
    </row>
    <row r="43" spans="1:11">
      <c r="A43" s="71"/>
      <c r="B43" s="72"/>
      <c r="C43" s="72"/>
      <c r="D43" s="72"/>
      <c r="E43" s="93"/>
      <c r="F43" s="93"/>
      <c r="G43" s="93"/>
      <c r="H43" s="93"/>
      <c r="I43" s="93"/>
      <c r="J43" s="72"/>
      <c r="K43" s="73"/>
    </row>
    <row r="44" spans="1:11">
      <c r="A44" s="71"/>
      <c r="B44" s="72"/>
      <c r="C44" s="72"/>
      <c r="D44" s="72"/>
      <c r="E44" s="93"/>
      <c r="F44" s="93"/>
      <c r="G44" s="93"/>
      <c r="H44" s="93"/>
      <c r="I44" s="93"/>
      <c r="J44" s="72"/>
      <c r="K44" s="73"/>
    </row>
    <row r="45" spans="1:11" ht="16">
      <c r="A45" s="71"/>
      <c r="B45" s="76"/>
      <c r="C45" s="72"/>
      <c r="D45" s="72"/>
      <c r="E45" s="93"/>
      <c r="F45" s="93"/>
      <c r="G45" s="93"/>
      <c r="H45" s="93"/>
      <c r="I45" s="93"/>
      <c r="J45" s="72"/>
      <c r="K45" s="73"/>
    </row>
    <row r="46" spans="1:11">
      <c r="A46" s="71"/>
      <c r="B46" s="72"/>
      <c r="C46" s="72"/>
      <c r="D46" s="72"/>
      <c r="E46" s="93"/>
      <c r="F46" s="93"/>
      <c r="G46" s="93"/>
      <c r="H46" s="93"/>
      <c r="I46" s="93"/>
      <c r="J46" s="72"/>
      <c r="K46" s="73"/>
    </row>
    <row r="47" spans="1:11">
      <c r="A47" s="71"/>
      <c r="B47" s="72" t="s">
        <v>118</v>
      </c>
      <c r="C47" s="72"/>
      <c r="D47" s="72"/>
      <c r="E47" s="93"/>
      <c r="F47" s="93"/>
      <c r="G47" s="93"/>
      <c r="H47" s="93"/>
      <c r="I47" s="93"/>
      <c r="J47" s="72"/>
      <c r="K47" s="73"/>
    </row>
    <row r="48" spans="1:11">
      <c r="A48" s="71"/>
      <c r="B48" s="72"/>
      <c r="C48" s="72"/>
      <c r="D48" s="72"/>
      <c r="E48" s="93"/>
      <c r="F48" s="93"/>
      <c r="G48" s="93"/>
      <c r="H48" s="93"/>
      <c r="I48" s="93"/>
      <c r="J48" s="72"/>
      <c r="K48" s="73"/>
    </row>
    <row r="49" spans="1:11">
      <c r="A49" s="71"/>
      <c r="B49" s="72"/>
      <c r="C49" s="72"/>
      <c r="D49" s="72"/>
      <c r="E49" s="93"/>
      <c r="F49" s="93"/>
      <c r="G49" s="93"/>
      <c r="H49" s="93"/>
      <c r="I49" s="93"/>
      <c r="J49" s="72"/>
      <c r="K49" s="73"/>
    </row>
    <row r="50" spans="1:11" ht="18" customHeight="1">
      <c r="A50" s="71"/>
      <c r="B50" s="72"/>
      <c r="C50" s="72"/>
      <c r="D50" s="72"/>
      <c r="E50" s="93"/>
      <c r="F50" s="97" t="s">
        <v>119</v>
      </c>
      <c r="G50" s="98"/>
      <c r="H50" s="98"/>
      <c r="I50" s="99" t="e">
        <f>SUM(I27:I47)</f>
        <v>#REF!</v>
      </c>
      <c r="J50" s="100" t="s">
        <v>117</v>
      </c>
      <c r="K50" s="73"/>
    </row>
    <row r="51" spans="1:11">
      <c r="A51" s="71"/>
      <c r="B51" s="72"/>
      <c r="C51" s="72"/>
      <c r="D51" s="72"/>
      <c r="E51" s="93"/>
      <c r="K51" s="73"/>
    </row>
    <row r="52" spans="1:11">
      <c r="A52" s="71"/>
      <c r="B52" s="72"/>
      <c r="C52" s="72"/>
      <c r="D52" s="72"/>
      <c r="E52" s="93"/>
      <c r="K52" s="73"/>
    </row>
    <row r="53" spans="1:11">
      <c r="A53" s="71"/>
      <c r="B53" s="72"/>
      <c r="C53" s="72"/>
      <c r="D53" s="72"/>
      <c r="E53" s="72"/>
      <c r="K53" s="73"/>
    </row>
    <row r="54" spans="1:11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3"/>
    </row>
    <row r="55" spans="1:11">
      <c r="A55" s="71"/>
      <c r="B55" s="72" t="s">
        <v>120</v>
      </c>
      <c r="C55" s="72"/>
      <c r="D55" s="72"/>
      <c r="E55" s="72"/>
      <c r="F55" s="101" t="s">
        <v>121</v>
      </c>
      <c r="G55" s="102"/>
      <c r="H55" s="103" t="s">
        <v>122</v>
      </c>
      <c r="I55" s="104">
        <v>30.126000000000001</v>
      </c>
      <c r="J55" s="72"/>
      <c r="K55" s="73"/>
    </row>
    <row r="56" spans="1:11">
      <c r="A56" s="83"/>
      <c r="B56" s="90"/>
      <c r="C56" s="90"/>
      <c r="D56" s="90"/>
      <c r="E56" s="90"/>
      <c r="F56" s="90"/>
      <c r="G56" s="90"/>
      <c r="H56" s="90"/>
      <c r="I56" s="90"/>
      <c r="J56" s="90"/>
      <c r="K56" s="91"/>
    </row>
  </sheetData>
  <mergeCells count="5">
    <mergeCell ref="G1:H1"/>
    <mergeCell ref="G9:I9"/>
    <mergeCell ref="G11:I11"/>
    <mergeCell ref="G12:I12"/>
    <mergeCell ref="G10:I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AE075-2DA2-3D4F-8C83-A87F8CFAC7AF}">
  <dimension ref="A1:K55"/>
  <sheetViews>
    <sheetView topLeftCell="A8" workbookViewId="0">
      <selection activeCell="G31" sqref="G31"/>
    </sheetView>
  </sheetViews>
  <sheetFormatPr baseColWidth="10" defaultRowHeight="13"/>
  <cols>
    <col min="1" max="1" width="4.1640625" customWidth="1"/>
    <col min="2" max="2" width="8.83203125" customWidth="1"/>
    <col min="3" max="3" width="11.1640625" customWidth="1"/>
    <col min="4" max="4" width="11" customWidth="1"/>
    <col min="5" max="5" width="8.83203125" customWidth="1"/>
    <col min="6" max="6" width="3.83203125" customWidth="1"/>
    <col min="7" max="7" width="17.5" customWidth="1"/>
    <col min="8" max="8" width="8.33203125" customWidth="1"/>
    <col min="9" max="9" width="8.83203125" customWidth="1"/>
    <col min="10" max="10" width="8" customWidth="1"/>
    <col min="11" max="11" width="3" customWidth="1"/>
    <col min="12" max="256" width="8.83203125" customWidth="1"/>
    <col min="257" max="257" width="4.1640625" customWidth="1"/>
    <col min="258" max="258" width="8.83203125" customWidth="1"/>
    <col min="259" max="259" width="11.1640625" customWidth="1"/>
    <col min="260" max="260" width="11" customWidth="1"/>
    <col min="261" max="261" width="8.83203125" customWidth="1"/>
    <col min="262" max="262" width="3.83203125" customWidth="1"/>
    <col min="263" max="263" width="17.5" customWidth="1"/>
    <col min="264" max="264" width="8.33203125" customWidth="1"/>
    <col min="265" max="265" width="8.83203125" customWidth="1"/>
    <col min="266" max="266" width="8" customWidth="1"/>
    <col min="267" max="267" width="3" customWidth="1"/>
    <col min="268" max="512" width="8.83203125" customWidth="1"/>
    <col min="513" max="513" width="4.1640625" customWidth="1"/>
    <col min="514" max="514" width="8.83203125" customWidth="1"/>
    <col min="515" max="515" width="11.1640625" customWidth="1"/>
    <col min="516" max="516" width="11" customWidth="1"/>
    <col min="517" max="517" width="8.83203125" customWidth="1"/>
    <col min="518" max="518" width="3.83203125" customWidth="1"/>
    <col min="519" max="519" width="17.5" customWidth="1"/>
    <col min="520" max="520" width="8.33203125" customWidth="1"/>
    <col min="521" max="521" width="8.83203125" customWidth="1"/>
    <col min="522" max="522" width="8" customWidth="1"/>
    <col min="523" max="523" width="3" customWidth="1"/>
    <col min="524" max="768" width="8.83203125" customWidth="1"/>
    <col min="769" max="769" width="4.1640625" customWidth="1"/>
    <col min="770" max="770" width="8.83203125" customWidth="1"/>
    <col min="771" max="771" width="11.1640625" customWidth="1"/>
    <col min="772" max="772" width="11" customWidth="1"/>
    <col min="773" max="773" width="8.83203125" customWidth="1"/>
    <col min="774" max="774" width="3.83203125" customWidth="1"/>
    <col min="775" max="775" width="17.5" customWidth="1"/>
    <col min="776" max="776" width="8.33203125" customWidth="1"/>
    <col min="777" max="777" width="8.83203125" customWidth="1"/>
    <col min="778" max="778" width="8" customWidth="1"/>
    <col min="779" max="779" width="3" customWidth="1"/>
    <col min="780" max="1024" width="8.83203125" customWidth="1"/>
    <col min="1025" max="1025" width="4.1640625" customWidth="1"/>
    <col min="1026" max="1026" width="8.83203125" customWidth="1"/>
    <col min="1027" max="1027" width="11.1640625" customWidth="1"/>
    <col min="1028" max="1028" width="11" customWidth="1"/>
    <col min="1029" max="1029" width="8.83203125" customWidth="1"/>
    <col min="1030" max="1030" width="3.83203125" customWidth="1"/>
    <col min="1031" max="1031" width="17.5" customWidth="1"/>
    <col min="1032" max="1032" width="8.33203125" customWidth="1"/>
    <col min="1033" max="1033" width="8.83203125" customWidth="1"/>
    <col min="1034" max="1034" width="8" customWidth="1"/>
    <col min="1035" max="1035" width="3" customWidth="1"/>
    <col min="1036" max="1280" width="8.83203125" customWidth="1"/>
    <col min="1281" max="1281" width="4.1640625" customWidth="1"/>
    <col min="1282" max="1282" width="8.83203125" customWidth="1"/>
    <col min="1283" max="1283" width="11.1640625" customWidth="1"/>
    <col min="1284" max="1284" width="11" customWidth="1"/>
    <col min="1285" max="1285" width="8.83203125" customWidth="1"/>
    <col min="1286" max="1286" width="3.83203125" customWidth="1"/>
    <col min="1287" max="1287" width="17.5" customWidth="1"/>
    <col min="1288" max="1288" width="8.33203125" customWidth="1"/>
    <col min="1289" max="1289" width="8.83203125" customWidth="1"/>
    <col min="1290" max="1290" width="8" customWidth="1"/>
    <col min="1291" max="1291" width="3" customWidth="1"/>
    <col min="1292" max="1536" width="8.83203125" customWidth="1"/>
    <col min="1537" max="1537" width="4.1640625" customWidth="1"/>
    <col min="1538" max="1538" width="8.83203125" customWidth="1"/>
    <col min="1539" max="1539" width="11.1640625" customWidth="1"/>
    <col min="1540" max="1540" width="11" customWidth="1"/>
    <col min="1541" max="1541" width="8.83203125" customWidth="1"/>
    <col min="1542" max="1542" width="3.83203125" customWidth="1"/>
    <col min="1543" max="1543" width="17.5" customWidth="1"/>
    <col min="1544" max="1544" width="8.33203125" customWidth="1"/>
    <col min="1545" max="1545" width="8.83203125" customWidth="1"/>
    <col min="1546" max="1546" width="8" customWidth="1"/>
    <col min="1547" max="1547" width="3" customWidth="1"/>
    <col min="1548" max="1792" width="8.83203125" customWidth="1"/>
    <col min="1793" max="1793" width="4.1640625" customWidth="1"/>
    <col min="1794" max="1794" width="8.83203125" customWidth="1"/>
    <col min="1795" max="1795" width="11.1640625" customWidth="1"/>
    <col min="1796" max="1796" width="11" customWidth="1"/>
    <col min="1797" max="1797" width="8.83203125" customWidth="1"/>
    <col min="1798" max="1798" width="3.83203125" customWidth="1"/>
    <col min="1799" max="1799" width="17.5" customWidth="1"/>
    <col min="1800" max="1800" width="8.33203125" customWidth="1"/>
    <col min="1801" max="1801" width="8.83203125" customWidth="1"/>
    <col min="1802" max="1802" width="8" customWidth="1"/>
    <col min="1803" max="1803" width="3" customWidth="1"/>
    <col min="1804" max="2048" width="8.83203125" customWidth="1"/>
    <col min="2049" max="2049" width="4.1640625" customWidth="1"/>
    <col min="2050" max="2050" width="8.83203125" customWidth="1"/>
    <col min="2051" max="2051" width="11.1640625" customWidth="1"/>
    <col min="2052" max="2052" width="11" customWidth="1"/>
    <col min="2053" max="2053" width="8.83203125" customWidth="1"/>
    <col min="2054" max="2054" width="3.83203125" customWidth="1"/>
    <col min="2055" max="2055" width="17.5" customWidth="1"/>
    <col min="2056" max="2056" width="8.33203125" customWidth="1"/>
    <col min="2057" max="2057" width="8.83203125" customWidth="1"/>
    <col min="2058" max="2058" width="8" customWidth="1"/>
    <col min="2059" max="2059" width="3" customWidth="1"/>
    <col min="2060" max="2304" width="8.83203125" customWidth="1"/>
    <col min="2305" max="2305" width="4.1640625" customWidth="1"/>
    <col min="2306" max="2306" width="8.83203125" customWidth="1"/>
    <col min="2307" max="2307" width="11.1640625" customWidth="1"/>
    <col min="2308" max="2308" width="11" customWidth="1"/>
    <col min="2309" max="2309" width="8.83203125" customWidth="1"/>
    <col min="2310" max="2310" width="3.83203125" customWidth="1"/>
    <col min="2311" max="2311" width="17.5" customWidth="1"/>
    <col min="2312" max="2312" width="8.33203125" customWidth="1"/>
    <col min="2313" max="2313" width="8.83203125" customWidth="1"/>
    <col min="2314" max="2314" width="8" customWidth="1"/>
    <col min="2315" max="2315" width="3" customWidth="1"/>
    <col min="2316" max="2560" width="8.83203125" customWidth="1"/>
    <col min="2561" max="2561" width="4.1640625" customWidth="1"/>
    <col min="2562" max="2562" width="8.83203125" customWidth="1"/>
    <col min="2563" max="2563" width="11.1640625" customWidth="1"/>
    <col min="2564" max="2564" width="11" customWidth="1"/>
    <col min="2565" max="2565" width="8.83203125" customWidth="1"/>
    <col min="2566" max="2566" width="3.83203125" customWidth="1"/>
    <col min="2567" max="2567" width="17.5" customWidth="1"/>
    <col min="2568" max="2568" width="8.33203125" customWidth="1"/>
    <col min="2569" max="2569" width="8.83203125" customWidth="1"/>
    <col min="2570" max="2570" width="8" customWidth="1"/>
    <col min="2571" max="2571" width="3" customWidth="1"/>
    <col min="2572" max="2816" width="8.83203125" customWidth="1"/>
    <col min="2817" max="2817" width="4.1640625" customWidth="1"/>
    <col min="2818" max="2818" width="8.83203125" customWidth="1"/>
    <col min="2819" max="2819" width="11.1640625" customWidth="1"/>
    <col min="2820" max="2820" width="11" customWidth="1"/>
    <col min="2821" max="2821" width="8.83203125" customWidth="1"/>
    <col min="2822" max="2822" width="3.83203125" customWidth="1"/>
    <col min="2823" max="2823" width="17.5" customWidth="1"/>
    <col min="2824" max="2824" width="8.33203125" customWidth="1"/>
    <col min="2825" max="2825" width="8.83203125" customWidth="1"/>
    <col min="2826" max="2826" width="8" customWidth="1"/>
    <col min="2827" max="2827" width="3" customWidth="1"/>
    <col min="2828" max="3072" width="8.83203125" customWidth="1"/>
    <col min="3073" max="3073" width="4.1640625" customWidth="1"/>
    <col min="3074" max="3074" width="8.83203125" customWidth="1"/>
    <col min="3075" max="3075" width="11.1640625" customWidth="1"/>
    <col min="3076" max="3076" width="11" customWidth="1"/>
    <col min="3077" max="3077" width="8.83203125" customWidth="1"/>
    <col min="3078" max="3078" width="3.83203125" customWidth="1"/>
    <col min="3079" max="3079" width="17.5" customWidth="1"/>
    <col min="3080" max="3080" width="8.33203125" customWidth="1"/>
    <col min="3081" max="3081" width="8.83203125" customWidth="1"/>
    <col min="3082" max="3082" width="8" customWidth="1"/>
    <col min="3083" max="3083" width="3" customWidth="1"/>
    <col min="3084" max="3328" width="8.83203125" customWidth="1"/>
    <col min="3329" max="3329" width="4.1640625" customWidth="1"/>
    <col min="3330" max="3330" width="8.83203125" customWidth="1"/>
    <col min="3331" max="3331" width="11.1640625" customWidth="1"/>
    <col min="3332" max="3332" width="11" customWidth="1"/>
    <col min="3333" max="3333" width="8.83203125" customWidth="1"/>
    <col min="3334" max="3334" width="3.83203125" customWidth="1"/>
    <col min="3335" max="3335" width="17.5" customWidth="1"/>
    <col min="3336" max="3336" width="8.33203125" customWidth="1"/>
    <col min="3337" max="3337" width="8.83203125" customWidth="1"/>
    <col min="3338" max="3338" width="8" customWidth="1"/>
    <col min="3339" max="3339" width="3" customWidth="1"/>
    <col min="3340" max="3584" width="8.83203125" customWidth="1"/>
    <col min="3585" max="3585" width="4.1640625" customWidth="1"/>
    <col min="3586" max="3586" width="8.83203125" customWidth="1"/>
    <col min="3587" max="3587" width="11.1640625" customWidth="1"/>
    <col min="3588" max="3588" width="11" customWidth="1"/>
    <col min="3589" max="3589" width="8.83203125" customWidth="1"/>
    <col min="3590" max="3590" width="3.83203125" customWidth="1"/>
    <col min="3591" max="3591" width="17.5" customWidth="1"/>
    <col min="3592" max="3592" width="8.33203125" customWidth="1"/>
    <col min="3593" max="3593" width="8.83203125" customWidth="1"/>
    <col min="3594" max="3594" width="8" customWidth="1"/>
    <col min="3595" max="3595" width="3" customWidth="1"/>
    <col min="3596" max="3840" width="8.83203125" customWidth="1"/>
    <col min="3841" max="3841" width="4.1640625" customWidth="1"/>
    <col min="3842" max="3842" width="8.83203125" customWidth="1"/>
    <col min="3843" max="3843" width="11.1640625" customWidth="1"/>
    <col min="3844" max="3844" width="11" customWidth="1"/>
    <col min="3845" max="3845" width="8.83203125" customWidth="1"/>
    <col min="3846" max="3846" width="3.83203125" customWidth="1"/>
    <col min="3847" max="3847" width="17.5" customWidth="1"/>
    <col min="3848" max="3848" width="8.33203125" customWidth="1"/>
    <col min="3849" max="3849" width="8.83203125" customWidth="1"/>
    <col min="3850" max="3850" width="8" customWidth="1"/>
    <col min="3851" max="3851" width="3" customWidth="1"/>
    <col min="3852" max="4096" width="8.83203125" customWidth="1"/>
    <col min="4097" max="4097" width="4.1640625" customWidth="1"/>
    <col min="4098" max="4098" width="8.83203125" customWidth="1"/>
    <col min="4099" max="4099" width="11.1640625" customWidth="1"/>
    <col min="4100" max="4100" width="11" customWidth="1"/>
    <col min="4101" max="4101" width="8.83203125" customWidth="1"/>
    <col min="4102" max="4102" width="3.83203125" customWidth="1"/>
    <col min="4103" max="4103" width="17.5" customWidth="1"/>
    <col min="4104" max="4104" width="8.33203125" customWidth="1"/>
    <col min="4105" max="4105" width="8.83203125" customWidth="1"/>
    <col min="4106" max="4106" width="8" customWidth="1"/>
    <col min="4107" max="4107" width="3" customWidth="1"/>
    <col min="4108" max="4352" width="8.83203125" customWidth="1"/>
    <col min="4353" max="4353" width="4.1640625" customWidth="1"/>
    <col min="4354" max="4354" width="8.83203125" customWidth="1"/>
    <col min="4355" max="4355" width="11.1640625" customWidth="1"/>
    <col min="4356" max="4356" width="11" customWidth="1"/>
    <col min="4357" max="4357" width="8.83203125" customWidth="1"/>
    <col min="4358" max="4358" width="3.83203125" customWidth="1"/>
    <col min="4359" max="4359" width="17.5" customWidth="1"/>
    <col min="4360" max="4360" width="8.33203125" customWidth="1"/>
    <col min="4361" max="4361" width="8.83203125" customWidth="1"/>
    <col min="4362" max="4362" width="8" customWidth="1"/>
    <col min="4363" max="4363" width="3" customWidth="1"/>
    <col min="4364" max="4608" width="8.83203125" customWidth="1"/>
    <col min="4609" max="4609" width="4.1640625" customWidth="1"/>
    <col min="4610" max="4610" width="8.83203125" customWidth="1"/>
    <col min="4611" max="4611" width="11.1640625" customWidth="1"/>
    <col min="4612" max="4612" width="11" customWidth="1"/>
    <col min="4613" max="4613" width="8.83203125" customWidth="1"/>
    <col min="4614" max="4614" width="3.83203125" customWidth="1"/>
    <col min="4615" max="4615" width="17.5" customWidth="1"/>
    <col min="4616" max="4616" width="8.33203125" customWidth="1"/>
    <col min="4617" max="4617" width="8.83203125" customWidth="1"/>
    <col min="4618" max="4618" width="8" customWidth="1"/>
    <col min="4619" max="4619" width="3" customWidth="1"/>
    <col min="4620" max="4864" width="8.83203125" customWidth="1"/>
    <col min="4865" max="4865" width="4.1640625" customWidth="1"/>
    <col min="4866" max="4866" width="8.83203125" customWidth="1"/>
    <col min="4867" max="4867" width="11.1640625" customWidth="1"/>
    <col min="4868" max="4868" width="11" customWidth="1"/>
    <col min="4869" max="4869" width="8.83203125" customWidth="1"/>
    <col min="4870" max="4870" width="3.83203125" customWidth="1"/>
    <col min="4871" max="4871" width="17.5" customWidth="1"/>
    <col min="4872" max="4872" width="8.33203125" customWidth="1"/>
    <col min="4873" max="4873" width="8.83203125" customWidth="1"/>
    <col min="4874" max="4874" width="8" customWidth="1"/>
    <col min="4875" max="4875" width="3" customWidth="1"/>
    <col min="4876" max="5120" width="8.83203125" customWidth="1"/>
    <col min="5121" max="5121" width="4.1640625" customWidth="1"/>
    <col min="5122" max="5122" width="8.83203125" customWidth="1"/>
    <col min="5123" max="5123" width="11.1640625" customWidth="1"/>
    <col min="5124" max="5124" width="11" customWidth="1"/>
    <col min="5125" max="5125" width="8.83203125" customWidth="1"/>
    <col min="5126" max="5126" width="3.83203125" customWidth="1"/>
    <col min="5127" max="5127" width="17.5" customWidth="1"/>
    <col min="5128" max="5128" width="8.33203125" customWidth="1"/>
    <col min="5129" max="5129" width="8.83203125" customWidth="1"/>
    <col min="5130" max="5130" width="8" customWidth="1"/>
    <col min="5131" max="5131" width="3" customWidth="1"/>
    <col min="5132" max="5376" width="8.83203125" customWidth="1"/>
    <col min="5377" max="5377" width="4.1640625" customWidth="1"/>
    <col min="5378" max="5378" width="8.83203125" customWidth="1"/>
    <col min="5379" max="5379" width="11.1640625" customWidth="1"/>
    <col min="5380" max="5380" width="11" customWidth="1"/>
    <col min="5381" max="5381" width="8.83203125" customWidth="1"/>
    <col min="5382" max="5382" width="3.83203125" customWidth="1"/>
    <col min="5383" max="5383" width="17.5" customWidth="1"/>
    <col min="5384" max="5384" width="8.33203125" customWidth="1"/>
    <col min="5385" max="5385" width="8.83203125" customWidth="1"/>
    <col min="5386" max="5386" width="8" customWidth="1"/>
    <col min="5387" max="5387" width="3" customWidth="1"/>
    <col min="5388" max="5632" width="8.83203125" customWidth="1"/>
    <col min="5633" max="5633" width="4.1640625" customWidth="1"/>
    <col min="5634" max="5634" width="8.83203125" customWidth="1"/>
    <col min="5635" max="5635" width="11.1640625" customWidth="1"/>
    <col min="5636" max="5636" width="11" customWidth="1"/>
    <col min="5637" max="5637" width="8.83203125" customWidth="1"/>
    <col min="5638" max="5638" width="3.83203125" customWidth="1"/>
    <col min="5639" max="5639" width="17.5" customWidth="1"/>
    <col min="5640" max="5640" width="8.33203125" customWidth="1"/>
    <col min="5641" max="5641" width="8.83203125" customWidth="1"/>
    <col min="5642" max="5642" width="8" customWidth="1"/>
    <col min="5643" max="5643" width="3" customWidth="1"/>
    <col min="5644" max="5888" width="8.83203125" customWidth="1"/>
    <col min="5889" max="5889" width="4.1640625" customWidth="1"/>
    <col min="5890" max="5890" width="8.83203125" customWidth="1"/>
    <col min="5891" max="5891" width="11.1640625" customWidth="1"/>
    <col min="5892" max="5892" width="11" customWidth="1"/>
    <col min="5893" max="5893" width="8.83203125" customWidth="1"/>
    <col min="5894" max="5894" width="3.83203125" customWidth="1"/>
    <col min="5895" max="5895" width="17.5" customWidth="1"/>
    <col min="5896" max="5896" width="8.33203125" customWidth="1"/>
    <col min="5897" max="5897" width="8.83203125" customWidth="1"/>
    <col min="5898" max="5898" width="8" customWidth="1"/>
    <col min="5899" max="5899" width="3" customWidth="1"/>
    <col min="5900" max="6144" width="8.83203125" customWidth="1"/>
    <col min="6145" max="6145" width="4.1640625" customWidth="1"/>
    <col min="6146" max="6146" width="8.83203125" customWidth="1"/>
    <col min="6147" max="6147" width="11.1640625" customWidth="1"/>
    <col min="6148" max="6148" width="11" customWidth="1"/>
    <col min="6149" max="6149" width="8.83203125" customWidth="1"/>
    <col min="6150" max="6150" width="3.83203125" customWidth="1"/>
    <col min="6151" max="6151" width="17.5" customWidth="1"/>
    <col min="6152" max="6152" width="8.33203125" customWidth="1"/>
    <col min="6153" max="6153" width="8.83203125" customWidth="1"/>
    <col min="6154" max="6154" width="8" customWidth="1"/>
    <col min="6155" max="6155" width="3" customWidth="1"/>
    <col min="6156" max="6400" width="8.83203125" customWidth="1"/>
    <col min="6401" max="6401" width="4.1640625" customWidth="1"/>
    <col min="6402" max="6402" width="8.83203125" customWidth="1"/>
    <col min="6403" max="6403" width="11.1640625" customWidth="1"/>
    <col min="6404" max="6404" width="11" customWidth="1"/>
    <col min="6405" max="6405" width="8.83203125" customWidth="1"/>
    <col min="6406" max="6406" width="3.83203125" customWidth="1"/>
    <col min="6407" max="6407" width="17.5" customWidth="1"/>
    <col min="6408" max="6408" width="8.33203125" customWidth="1"/>
    <col min="6409" max="6409" width="8.83203125" customWidth="1"/>
    <col min="6410" max="6410" width="8" customWidth="1"/>
    <col min="6411" max="6411" width="3" customWidth="1"/>
    <col min="6412" max="6656" width="8.83203125" customWidth="1"/>
    <col min="6657" max="6657" width="4.1640625" customWidth="1"/>
    <col min="6658" max="6658" width="8.83203125" customWidth="1"/>
    <col min="6659" max="6659" width="11.1640625" customWidth="1"/>
    <col min="6660" max="6660" width="11" customWidth="1"/>
    <col min="6661" max="6661" width="8.83203125" customWidth="1"/>
    <col min="6662" max="6662" width="3.83203125" customWidth="1"/>
    <col min="6663" max="6663" width="17.5" customWidth="1"/>
    <col min="6664" max="6664" width="8.33203125" customWidth="1"/>
    <col min="6665" max="6665" width="8.83203125" customWidth="1"/>
    <col min="6666" max="6666" width="8" customWidth="1"/>
    <col min="6667" max="6667" width="3" customWidth="1"/>
    <col min="6668" max="6912" width="8.83203125" customWidth="1"/>
    <col min="6913" max="6913" width="4.1640625" customWidth="1"/>
    <col min="6914" max="6914" width="8.83203125" customWidth="1"/>
    <col min="6915" max="6915" width="11.1640625" customWidth="1"/>
    <col min="6916" max="6916" width="11" customWidth="1"/>
    <col min="6917" max="6917" width="8.83203125" customWidth="1"/>
    <col min="6918" max="6918" width="3.83203125" customWidth="1"/>
    <col min="6919" max="6919" width="17.5" customWidth="1"/>
    <col min="6920" max="6920" width="8.33203125" customWidth="1"/>
    <col min="6921" max="6921" width="8.83203125" customWidth="1"/>
    <col min="6922" max="6922" width="8" customWidth="1"/>
    <col min="6923" max="6923" width="3" customWidth="1"/>
    <col min="6924" max="7168" width="8.83203125" customWidth="1"/>
    <col min="7169" max="7169" width="4.1640625" customWidth="1"/>
    <col min="7170" max="7170" width="8.83203125" customWidth="1"/>
    <col min="7171" max="7171" width="11.1640625" customWidth="1"/>
    <col min="7172" max="7172" width="11" customWidth="1"/>
    <col min="7173" max="7173" width="8.83203125" customWidth="1"/>
    <col min="7174" max="7174" width="3.83203125" customWidth="1"/>
    <col min="7175" max="7175" width="17.5" customWidth="1"/>
    <col min="7176" max="7176" width="8.33203125" customWidth="1"/>
    <col min="7177" max="7177" width="8.83203125" customWidth="1"/>
    <col min="7178" max="7178" width="8" customWidth="1"/>
    <col min="7179" max="7179" width="3" customWidth="1"/>
    <col min="7180" max="7424" width="8.83203125" customWidth="1"/>
    <col min="7425" max="7425" width="4.1640625" customWidth="1"/>
    <col min="7426" max="7426" width="8.83203125" customWidth="1"/>
    <col min="7427" max="7427" width="11.1640625" customWidth="1"/>
    <col min="7428" max="7428" width="11" customWidth="1"/>
    <col min="7429" max="7429" width="8.83203125" customWidth="1"/>
    <col min="7430" max="7430" width="3.83203125" customWidth="1"/>
    <col min="7431" max="7431" width="17.5" customWidth="1"/>
    <col min="7432" max="7432" width="8.33203125" customWidth="1"/>
    <col min="7433" max="7433" width="8.83203125" customWidth="1"/>
    <col min="7434" max="7434" width="8" customWidth="1"/>
    <col min="7435" max="7435" width="3" customWidth="1"/>
    <col min="7436" max="7680" width="8.83203125" customWidth="1"/>
    <col min="7681" max="7681" width="4.1640625" customWidth="1"/>
    <col min="7682" max="7682" width="8.83203125" customWidth="1"/>
    <col min="7683" max="7683" width="11.1640625" customWidth="1"/>
    <col min="7684" max="7684" width="11" customWidth="1"/>
    <col min="7685" max="7685" width="8.83203125" customWidth="1"/>
    <col min="7686" max="7686" width="3.83203125" customWidth="1"/>
    <col min="7687" max="7687" width="17.5" customWidth="1"/>
    <col min="7688" max="7688" width="8.33203125" customWidth="1"/>
    <col min="7689" max="7689" width="8.83203125" customWidth="1"/>
    <col min="7690" max="7690" width="8" customWidth="1"/>
    <col min="7691" max="7691" width="3" customWidth="1"/>
    <col min="7692" max="7936" width="8.83203125" customWidth="1"/>
    <col min="7937" max="7937" width="4.1640625" customWidth="1"/>
    <col min="7938" max="7938" width="8.83203125" customWidth="1"/>
    <col min="7939" max="7939" width="11.1640625" customWidth="1"/>
    <col min="7940" max="7940" width="11" customWidth="1"/>
    <col min="7941" max="7941" width="8.83203125" customWidth="1"/>
    <col min="7942" max="7942" width="3.83203125" customWidth="1"/>
    <col min="7943" max="7943" width="17.5" customWidth="1"/>
    <col min="7944" max="7944" width="8.33203125" customWidth="1"/>
    <col min="7945" max="7945" width="8.83203125" customWidth="1"/>
    <col min="7946" max="7946" width="8" customWidth="1"/>
    <col min="7947" max="7947" width="3" customWidth="1"/>
    <col min="7948" max="8192" width="8.83203125" customWidth="1"/>
    <col min="8193" max="8193" width="4.1640625" customWidth="1"/>
    <col min="8194" max="8194" width="8.83203125" customWidth="1"/>
    <col min="8195" max="8195" width="11.1640625" customWidth="1"/>
    <col min="8196" max="8196" width="11" customWidth="1"/>
    <col min="8197" max="8197" width="8.83203125" customWidth="1"/>
    <col min="8198" max="8198" width="3.83203125" customWidth="1"/>
    <col min="8199" max="8199" width="17.5" customWidth="1"/>
    <col min="8200" max="8200" width="8.33203125" customWidth="1"/>
    <col min="8201" max="8201" width="8.83203125" customWidth="1"/>
    <col min="8202" max="8202" width="8" customWidth="1"/>
    <col min="8203" max="8203" width="3" customWidth="1"/>
    <col min="8204" max="8448" width="8.83203125" customWidth="1"/>
    <col min="8449" max="8449" width="4.1640625" customWidth="1"/>
    <col min="8450" max="8450" width="8.83203125" customWidth="1"/>
    <col min="8451" max="8451" width="11.1640625" customWidth="1"/>
    <col min="8452" max="8452" width="11" customWidth="1"/>
    <col min="8453" max="8453" width="8.83203125" customWidth="1"/>
    <col min="8454" max="8454" width="3.83203125" customWidth="1"/>
    <col min="8455" max="8455" width="17.5" customWidth="1"/>
    <col min="8456" max="8456" width="8.33203125" customWidth="1"/>
    <col min="8457" max="8457" width="8.83203125" customWidth="1"/>
    <col min="8458" max="8458" width="8" customWidth="1"/>
    <col min="8459" max="8459" width="3" customWidth="1"/>
    <col min="8460" max="8704" width="8.83203125" customWidth="1"/>
    <col min="8705" max="8705" width="4.1640625" customWidth="1"/>
    <col min="8706" max="8706" width="8.83203125" customWidth="1"/>
    <col min="8707" max="8707" width="11.1640625" customWidth="1"/>
    <col min="8708" max="8708" width="11" customWidth="1"/>
    <col min="8709" max="8709" width="8.83203125" customWidth="1"/>
    <col min="8710" max="8710" width="3.83203125" customWidth="1"/>
    <col min="8711" max="8711" width="17.5" customWidth="1"/>
    <col min="8712" max="8712" width="8.33203125" customWidth="1"/>
    <col min="8713" max="8713" width="8.83203125" customWidth="1"/>
    <col min="8714" max="8714" width="8" customWidth="1"/>
    <col min="8715" max="8715" width="3" customWidth="1"/>
    <col min="8716" max="8960" width="8.83203125" customWidth="1"/>
    <col min="8961" max="8961" width="4.1640625" customWidth="1"/>
    <col min="8962" max="8962" width="8.83203125" customWidth="1"/>
    <col min="8963" max="8963" width="11.1640625" customWidth="1"/>
    <col min="8964" max="8964" width="11" customWidth="1"/>
    <col min="8965" max="8965" width="8.83203125" customWidth="1"/>
    <col min="8966" max="8966" width="3.83203125" customWidth="1"/>
    <col min="8967" max="8967" width="17.5" customWidth="1"/>
    <col min="8968" max="8968" width="8.33203125" customWidth="1"/>
    <col min="8969" max="8969" width="8.83203125" customWidth="1"/>
    <col min="8970" max="8970" width="8" customWidth="1"/>
    <col min="8971" max="8971" width="3" customWidth="1"/>
    <col min="8972" max="9216" width="8.83203125" customWidth="1"/>
    <col min="9217" max="9217" width="4.1640625" customWidth="1"/>
    <col min="9218" max="9218" width="8.83203125" customWidth="1"/>
    <col min="9219" max="9219" width="11.1640625" customWidth="1"/>
    <col min="9220" max="9220" width="11" customWidth="1"/>
    <col min="9221" max="9221" width="8.83203125" customWidth="1"/>
    <col min="9222" max="9222" width="3.83203125" customWidth="1"/>
    <col min="9223" max="9223" width="17.5" customWidth="1"/>
    <col min="9224" max="9224" width="8.33203125" customWidth="1"/>
    <col min="9225" max="9225" width="8.83203125" customWidth="1"/>
    <col min="9226" max="9226" width="8" customWidth="1"/>
    <col min="9227" max="9227" width="3" customWidth="1"/>
    <col min="9228" max="9472" width="8.83203125" customWidth="1"/>
    <col min="9473" max="9473" width="4.1640625" customWidth="1"/>
    <col min="9474" max="9474" width="8.83203125" customWidth="1"/>
    <col min="9475" max="9475" width="11.1640625" customWidth="1"/>
    <col min="9476" max="9476" width="11" customWidth="1"/>
    <col min="9477" max="9477" width="8.83203125" customWidth="1"/>
    <col min="9478" max="9478" width="3.83203125" customWidth="1"/>
    <col min="9479" max="9479" width="17.5" customWidth="1"/>
    <col min="9480" max="9480" width="8.33203125" customWidth="1"/>
    <col min="9481" max="9481" width="8.83203125" customWidth="1"/>
    <col min="9482" max="9482" width="8" customWidth="1"/>
    <col min="9483" max="9483" width="3" customWidth="1"/>
    <col min="9484" max="9728" width="8.83203125" customWidth="1"/>
    <col min="9729" max="9729" width="4.1640625" customWidth="1"/>
    <col min="9730" max="9730" width="8.83203125" customWidth="1"/>
    <col min="9731" max="9731" width="11.1640625" customWidth="1"/>
    <col min="9732" max="9732" width="11" customWidth="1"/>
    <col min="9733" max="9733" width="8.83203125" customWidth="1"/>
    <col min="9734" max="9734" width="3.83203125" customWidth="1"/>
    <col min="9735" max="9735" width="17.5" customWidth="1"/>
    <col min="9736" max="9736" width="8.33203125" customWidth="1"/>
    <col min="9737" max="9737" width="8.83203125" customWidth="1"/>
    <col min="9738" max="9738" width="8" customWidth="1"/>
    <col min="9739" max="9739" width="3" customWidth="1"/>
    <col min="9740" max="9984" width="8.83203125" customWidth="1"/>
    <col min="9985" max="9985" width="4.1640625" customWidth="1"/>
    <col min="9986" max="9986" width="8.83203125" customWidth="1"/>
    <col min="9987" max="9987" width="11.1640625" customWidth="1"/>
    <col min="9988" max="9988" width="11" customWidth="1"/>
    <col min="9989" max="9989" width="8.83203125" customWidth="1"/>
    <col min="9990" max="9990" width="3.83203125" customWidth="1"/>
    <col min="9991" max="9991" width="17.5" customWidth="1"/>
    <col min="9992" max="9992" width="8.33203125" customWidth="1"/>
    <col min="9993" max="9993" width="8.83203125" customWidth="1"/>
    <col min="9994" max="9994" width="8" customWidth="1"/>
    <col min="9995" max="9995" width="3" customWidth="1"/>
    <col min="9996" max="10240" width="8.83203125" customWidth="1"/>
    <col min="10241" max="10241" width="4.1640625" customWidth="1"/>
    <col min="10242" max="10242" width="8.83203125" customWidth="1"/>
    <col min="10243" max="10243" width="11.1640625" customWidth="1"/>
    <col min="10244" max="10244" width="11" customWidth="1"/>
    <col min="10245" max="10245" width="8.83203125" customWidth="1"/>
    <col min="10246" max="10246" width="3.83203125" customWidth="1"/>
    <col min="10247" max="10247" width="17.5" customWidth="1"/>
    <col min="10248" max="10248" width="8.33203125" customWidth="1"/>
    <col min="10249" max="10249" width="8.83203125" customWidth="1"/>
    <col min="10250" max="10250" width="8" customWidth="1"/>
    <col min="10251" max="10251" width="3" customWidth="1"/>
    <col min="10252" max="10496" width="8.83203125" customWidth="1"/>
    <col min="10497" max="10497" width="4.1640625" customWidth="1"/>
    <col min="10498" max="10498" width="8.83203125" customWidth="1"/>
    <col min="10499" max="10499" width="11.1640625" customWidth="1"/>
    <col min="10500" max="10500" width="11" customWidth="1"/>
    <col min="10501" max="10501" width="8.83203125" customWidth="1"/>
    <col min="10502" max="10502" width="3.83203125" customWidth="1"/>
    <col min="10503" max="10503" width="17.5" customWidth="1"/>
    <col min="10504" max="10504" width="8.33203125" customWidth="1"/>
    <col min="10505" max="10505" width="8.83203125" customWidth="1"/>
    <col min="10506" max="10506" width="8" customWidth="1"/>
    <col min="10507" max="10507" width="3" customWidth="1"/>
    <col min="10508" max="10752" width="8.83203125" customWidth="1"/>
    <col min="10753" max="10753" width="4.1640625" customWidth="1"/>
    <col min="10754" max="10754" width="8.83203125" customWidth="1"/>
    <col min="10755" max="10755" width="11.1640625" customWidth="1"/>
    <col min="10756" max="10756" width="11" customWidth="1"/>
    <col min="10757" max="10757" width="8.83203125" customWidth="1"/>
    <col min="10758" max="10758" width="3.83203125" customWidth="1"/>
    <col min="10759" max="10759" width="17.5" customWidth="1"/>
    <col min="10760" max="10760" width="8.33203125" customWidth="1"/>
    <col min="10761" max="10761" width="8.83203125" customWidth="1"/>
    <col min="10762" max="10762" width="8" customWidth="1"/>
    <col min="10763" max="10763" width="3" customWidth="1"/>
    <col min="10764" max="11008" width="8.83203125" customWidth="1"/>
    <col min="11009" max="11009" width="4.1640625" customWidth="1"/>
    <col min="11010" max="11010" width="8.83203125" customWidth="1"/>
    <col min="11011" max="11011" width="11.1640625" customWidth="1"/>
    <col min="11012" max="11012" width="11" customWidth="1"/>
    <col min="11013" max="11013" width="8.83203125" customWidth="1"/>
    <col min="11014" max="11014" width="3.83203125" customWidth="1"/>
    <col min="11015" max="11015" width="17.5" customWidth="1"/>
    <col min="11016" max="11016" width="8.33203125" customWidth="1"/>
    <col min="11017" max="11017" width="8.83203125" customWidth="1"/>
    <col min="11018" max="11018" width="8" customWidth="1"/>
    <col min="11019" max="11019" width="3" customWidth="1"/>
    <col min="11020" max="11264" width="8.83203125" customWidth="1"/>
    <col min="11265" max="11265" width="4.1640625" customWidth="1"/>
    <col min="11266" max="11266" width="8.83203125" customWidth="1"/>
    <col min="11267" max="11267" width="11.1640625" customWidth="1"/>
    <col min="11268" max="11268" width="11" customWidth="1"/>
    <col min="11269" max="11269" width="8.83203125" customWidth="1"/>
    <col min="11270" max="11270" width="3.83203125" customWidth="1"/>
    <col min="11271" max="11271" width="17.5" customWidth="1"/>
    <col min="11272" max="11272" width="8.33203125" customWidth="1"/>
    <col min="11273" max="11273" width="8.83203125" customWidth="1"/>
    <col min="11274" max="11274" width="8" customWidth="1"/>
    <col min="11275" max="11275" width="3" customWidth="1"/>
    <col min="11276" max="11520" width="8.83203125" customWidth="1"/>
    <col min="11521" max="11521" width="4.1640625" customWidth="1"/>
    <col min="11522" max="11522" width="8.83203125" customWidth="1"/>
    <col min="11523" max="11523" width="11.1640625" customWidth="1"/>
    <col min="11524" max="11524" width="11" customWidth="1"/>
    <col min="11525" max="11525" width="8.83203125" customWidth="1"/>
    <col min="11526" max="11526" width="3.83203125" customWidth="1"/>
    <col min="11527" max="11527" width="17.5" customWidth="1"/>
    <col min="11528" max="11528" width="8.33203125" customWidth="1"/>
    <col min="11529" max="11529" width="8.83203125" customWidth="1"/>
    <col min="11530" max="11530" width="8" customWidth="1"/>
    <col min="11531" max="11531" width="3" customWidth="1"/>
    <col min="11532" max="11776" width="8.83203125" customWidth="1"/>
    <col min="11777" max="11777" width="4.1640625" customWidth="1"/>
    <col min="11778" max="11778" width="8.83203125" customWidth="1"/>
    <col min="11779" max="11779" width="11.1640625" customWidth="1"/>
    <col min="11780" max="11780" width="11" customWidth="1"/>
    <col min="11781" max="11781" width="8.83203125" customWidth="1"/>
    <col min="11782" max="11782" width="3.83203125" customWidth="1"/>
    <col min="11783" max="11783" width="17.5" customWidth="1"/>
    <col min="11784" max="11784" width="8.33203125" customWidth="1"/>
    <col min="11785" max="11785" width="8.83203125" customWidth="1"/>
    <col min="11786" max="11786" width="8" customWidth="1"/>
    <col min="11787" max="11787" width="3" customWidth="1"/>
    <col min="11788" max="12032" width="8.83203125" customWidth="1"/>
    <col min="12033" max="12033" width="4.1640625" customWidth="1"/>
    <col min="12034" max="12034" width="8.83203125" customWidth="1"/>
    <col min="12035" max="12035" width="11.1640625" customWidth="1"/>
    <col min="12036" max="12036" width="11" customWidth="1"/>
    <col min="12037" max="12037" width="8.83203125" customWidth="1"/>
    <col min="12038" max="12038" width="3.83203125" customWidth="1"/>
    <col min="12039" max="12039" width="17.5" customWidth="1"/>
    <col min="12040" max="12040" width="8.33203125" customWidth="1"/>
    <col min="12041" max="12041" width="8.83203125" customWidth="1"/>
    <col min="12042" max="12042" width="8" customWidth="1"/>
    <col min="12043" max="12043" width="3" customWidth="1"/>
    <col min="12044" max="12288" width="8.83203125" customWidth="1"/>
    <col min="12289" max="12289" width="4.1640625" customWidth="1"/>
    <col min="12290" max="12290" width="8.83203125" customWidth="1"/>
    <col min="12291" max="12291" width="11.1640625" customWidth="1"/>
    <col min="12292" max="12292" width="11" customWidth="1"/>
    <col min="12293" max="12293" width="8.83203125" customWidth="1"/>
    <col min="12294" max="12294" width="3.83203125" customWidth="1"/>
    <col min="12295" max="12295" width="17.5" customWidth="1"/>
    <col min="12296" max="12296" width="8.33203125" customWidth="1"/>
    <col min="12297" max="12297" width="8.83203125" customWidth="1"/>
    <col min="12298" max="12298" width="8" customWidth="1"/>
    <col min="12299" max="12299" width="3" customWidth="1"/>
    <col min="12300" max="12544" width="8.83203125" customWidth="1"/>
    <col min="12545" max="12545" width="4.1640625" customWidth="1"/>
    <col min="12546" max="12546" width="8.83203125" customWidth="1"/>
    <col min="12547" max="12547" width="11.1640625" customWidth="1"/>
    <col min="12548" max="12548" width="11" customWidth="1"/>
    <col min="12549" max="12549" width="8.83203125" customWidth="1"/>
    <col min="12550" max="12550" width="3.83203125" customWidth="1"/>
    <col min="12551" max="12551" width="17.5" customWidth="1"/>
    <col min="12552" max="12552" width="8.33203125" customWidth="1"/>
    <col min="12553" max="12553" width="8.83203125" customWidth="1"/>
    <col min="12554" max="12554" width="8" customWidth="1"/>
    <col min="12555" max="12555" width="3" customWidth="1"/>
    <col min="12556" max="12800" width="8.83203125" customWidth="1"/>
    <col min="12801" max="12801" width="4.1640625" customWidth="1"/>
    <col min="12802" max="12802" width="8.83203125" customWidth="1"/>
    <col min="12803" max="12803" width="11.1640625" customWidth="1"/>
    <col min="12804" max="12804" width="11" customWidth="1"/>
    <col min="12805" max="12805" width="8.83203125" customWidth="1"/>
    <col min="12806" max="12806" width="3.83203125" customWidth="1"/>
    <col min="12807" max="12807" width="17.5" customWidth="1"/>
    <col min="12808" max="12808" width="8.33203125" customWidth="1"/>
    <col min="12809" max="12809" width="8.83203125" customWidth="1"/>
    <col min="12810" max="12810" width="8" customWidth="1"/>
    <col min="12811" max="12811" width="3" customWidth="1"/>
    <col min="12812" max="13056" width="8.83203125" customWidth="1"/>
    <col min="13057" max="13057" width="4.1640625" customWidth="1"/>
    <col min="13058" max="13058" width="8.83203125" customWidth="1"/>
    <col min="13059" max="13059" width="11.1640625" customWidth="1"/>
    <col min="13060" max="13060" width="11" customWidth="1"/>
    <col min="13061" max="13061" width="8.83203125" customWidth="1"/>
    <col min="13062" max="13062" width="3.83203125" customWidth="1"/>
    <col min="13063" max="13063" width="17.5" customWidth="1"/>
    <col min="13064" max="13064" width="8.33203125" customWidth="1"/>
    <col min="13065" max="13065" width="8.83203125" customWidth="1"/>
    <col min="13066" max="13066" width="8" customWidth="1"/>
    <col min="13067" max="13067" width="3" customWidth="1"/>
    <col min="13068" max="13312" width="8.83203125" customWidth="1"/>
    <col min="13313" max="13313" width="4.1640625" customWidth="1"/>
    <col min="13314" max="13314" width="8.83203125" customWidth="1"/>
    <col min="13315" max="13315" width="11.1640625" customWidth="1"/>
    <col min="13316" max="13316" width="11" customWidth="1"/>
    <col min="13317" max="13317" width="8.83203125" customWidth="1"/>
    <col min="13318" max="13318" width="3.83203125" customWidth="1"/>
    <col min="13319" max="13319" width="17.5" customWidth="1"/>
    <col min="13320" max="13320" width="8.33203125" customWidth="1"/>
    <col min="13321" max="13321" width="8.83203125" customWidth="1"/>
    <col min="13322" max="13322" width="8" customWidth="1"/>
    <col min="13323" max="13323" width="3" customWidth="1"/>
    <col min="13324" max="13568" width="8.83203125" customWidth="1"/>
    <col min="13569" max="13569" width="4.1640625" customWidth="1"/>
    <col min="13570" max="13570" width="8.83203125" customWidth="1"/>
    <col min="13571" max="13571" width="11.1640625" customWidth="1"/>
    <col min="13572" max="13572" width="11" customWidth="1"/>
    <col min="13573" max="13573" width="8.83203125" customWidth="1"/>
    <col min="13574" max="13574" width="3.83203125" customWidth="1"/>
    <col min="13575" max="13575" width="17.5" customWidth="1"/>
    <col min="13576" max="13576" width="8.33203125" customWidth="1"/>
    <col min="13577" max="13577" width="8.83203125" customWidth="1"/>
    <col min="13578" max="13578" width="8" customWidth="1"/>
    <col min="13579" max="13579" width="3" customWidth="1"/>
    <col min="13580" max="13824" width="8.83203125" customWidth="1"/>
    <col min="13825" max="13825" width="4.1640625" customWidth="1"/>
    <col min="13826" max="13826" width="8.83203125" customWidth="1"/>
    <col min="13827" max="13827" width="11.1640625" customWidth="1"/>
    <col min="13828" max="13828" width="11" customWidth="1"/>
    <col min="13829" max="13829" width="8.83203125" customWidth="1"/>
    <col min="13830" max="13830" width="3.83203125" customWidth="1"/>
    <col min="13831" max="13831" width="17.5" customWidth="1"/>
    <col min="13832" max="13832" width="8.33203125" customWidth="1"/>
    <col min="13833" max="13833" width="8.83203125" customWidth="1"/>
    <col min="13834" max="13834" width="8" customWidth="1"/>
    <col min="13835" max="13835" width="3" customWidth="1"/>
    <col min="13836" max="14080" width="8.83203125" customWidth="1"/>
    <col min="14081" max="14081" width="4.1640625" customWidth="1"/>
    <col min="14082" max="14082" width="8.83203125" customWidth="1"/>
    <col min="14083" max="14083" width="11.1640625" customWidth="1"/>
    <col min="14084" max="14084" width="11" customWidth="1"/>
    <col min="14085" max="14085" width="8.83203125" customWidth="1"/>
    <col min="14086" max="14086" width="3.83203125" customWidth="1"/>
    <col min="14087" max="14087" width="17.5" customWidth="1"/>
    <col min="14088" max="14088" width="8.33203125" customWidth="1"/>
    <col min="14089" max="14089" width="8.83203125" customWidth="1"/>
    <col min="14090" max="14090" width="8" customWidth="1"/>
    <col min="14091" max="14091" width="3" customWidth="1"/>
    <col min="14092" max="14336" width="8.83203125" customWidth="1"/>
    <col min="14337" max="14337" width="4.1640625" customWidth="1"/>
    <col min="14338" max="14338" width="8.83203125" customWidth="1"/>
    <col min="14339" max="14339" width="11.1640625" customWidth="1"/>
    <col min="14340" max="14340" width="11" customWidth="1"/>
    <col min="14341" max="14341" width="8.83203125" customWidth="1"/>
    <col min="14342" max="14342" width="3.83203125" customWidth="1"/>
    <col min="14343" max="14343" width="17.5" customWidth="1"/>
    <col min="14344" max="14344" width="8.33203125" customWidth="1"/>
    <col min="14345" max="14345" width="8.83203125" customWidth="1"/>
    <col min="14346" max="14346" width="8" customWidth="1"/>
    <col min="14347" max="14347" width="3" customWidth="1"/>
    <col min="14348" max="14592" width="8.83203125" customWidth="1"/>
    <col min="14593" max="14593" width="4.1640625" customWidth="1"/>
    <col min="14594" max="14594" width="8.83203125" customWidth="1"/>
    <col min="14595" max="14595" width="11.1640625" customWidth="1"/>
    <col min="14596" max="14596" width="11" customWidth="1"/>
    <col min="14597" max="14597" width="8.83203125" customWidth="1"/>
    <col min="14598" max="14598" width="3.83203125" customWidth="1"/>
    <col min="14599" max="14599" width="17.5" customWidth="1"/>
    <col min="14600" max="14600" width="8.33203125" customWidth="1"/>
    <col min="14601" max="14601" width="8.83203125" customWidth="1"/>
    <col min="14602" max="14602" width="8" customWidth="1"/>
    <col min="14603" max="14603" width="3" customWidth="1"/>
    <col min="14604" max="14848" width="8.83203125" customWidth="1"/>
    <col min="14849" max="14849" width="4.1640625" customWidth="1"/>
    <col min="14850" max="14850" width="8.83203125" customWidth="1"/>
    <col min="14851" max="14851" width="11.1640625" customWidth="1"/>
    <col min="14852" max="14852" width="11" customWidth="1"/>
    <col min="14853" max="14853" width="8.83203125" customWidth="1"/>
    <col min="14854" max="14854" width="3.83203125" customWidth="1"/>
    <col min="14855" max="14855" width="17.5" customWidth="1"/>
    <col min="14856" max="14856" width="8.33203125" customWidth="1"/>
    <col min="14857" max="14857" width="8.83203125" customWidth="1"/>
    <col min="14858" max="14858" width="8" customWidth="1"/>
    <col min="14859" max="14859" width="3" customWidth="1"/>
    <col min="14860" max="15104" width="8.83203125" customWidth="1"/>
    <col min="15105" max="15105" width="4.1640625" customWidth="1"/>
    <col min="15106" max="15106" width="8.83203125" customWidth="1"/>
    <col min="15107" max="15107" width="11.1640625" customWidth="1"/>
    <col min="15108" max="15108" width="11" customWidth="1"/>
    <col min="15109" max="15109" width="8.83203125" customWidth="1"/>
    <col min="15110" max="15110" width="3.83203125" customWidth="1"/>
    <col min="15111" max="15111" width="17.5" customWidth="1"/>
    <col min="15112" max="15112" width="8.33203125" customWidth="1"/>
    <col min="15113" max="15113" width="8.83203125" customWidth="1"/>
    <col min="15114" max="15114" width="8" customWidth="1"/>
    <col min="15115" max="15115" width="3" customWidth="1"/>
    <col min="15116" max="15360" width="8.83203125" customWidth="1"/>
    <col min="15361" max="15361" width="4.1640625" customWidth="1"/>
    <col min="15362" max="15362" width="8.83203125" customWidth="1"/>
    <col min="15363" max="15363" width="11.1640625" customWidth="1"/>
    <col min="15364" max="15364" width="11" customWidth="1"/>
    <col min="15365" max="15365" width="8.83203125" customWidth="1"/>
    <col min="15366" max="15366" width="3.83203125" customWidth="1"/>
    <col min="15367" max="15367" width="17.5" customWidth="1"/>
    <col min="15368" max="15368" width="8.33203125" customWidth="1"/>
    <col min="15369" max="15369" width="8.83203125" customWidth="1"/>
    <col min="15370" max="15370" width="8" customWidth="1"/>
    <col min="15371" max="15371" width="3" customWidth="1"/>
    <col min="15372" max="15616" width="8.83203125" customWidth="1"/>
    <col min="15617" max="15617" width="4.1640625" customWidth="1"/>
    <col min="15618" max="15618" width="8.83203125" customWidth="1"/>
    <col min="15619" max="15619" width="11.1640625" customWidth="1"/>
    <col min="15620" max="15620" width="11" customWidth="1"/>
    <col min="15621" max="15621" width="8.83203125" customWidth="1"/>
    <col min="15622" max="15622" width="3.83203125" customWidth="1"/>
    <col min="15623" max="15623" width="17.5" customWidth="1"/>
    <col min="15624" max="15624" width="8.33203125" customWidth="1"/>
    <col min="15625" max="15625" width="8.83203125" customWidth="1"/>
    <col min="15626" max="15626" width="8" customWidth="1"/>
    <col min="15627" max="15627" width="3" customWidth="1"/>
    <col min="15628" max="15872" width="8.83203125" customWidth="1"/>
    <col min="15873" max="15873" width="4.1640625" customWidth="1"/>
    <col min="15874" max="15874" width="8.83203125" customWidth="1"/>
    <col min="15875" max="15875" width="11.1640625" customWidth="1"/>
    <col min="15876" max="15876" width="11" customWidth="1"/>
    <col min="15877" max="15877" width="8.83203125" customWidth="1"/>
    <col min="15878" max="15878" width="3.83203125" customWidth="1"/>
    <col min="15879" max="15879" width="17.5" customWidth="1"/>
    <col min="15880" max="15880" width="8.33203125" customWidth="1"/>
    <col min="15881" max="15881" width="8.83203125" customWidth="1"/>
    <col min="15882" max="15882" width="8" customWidth="1"/>
    <col min="15883" max="15883" width="3" customWidth="1"/>
    <col min="15884" max="16128" width="8.83203125" customWidth="1"/>
    <col min="16129" max="16129" width="4.1640625" customWidth="1"/>
    <col min="16130" max="16130" width="8.83203125" customWidth="1"/>
    <col min="16131" max="16131" width="11.1640625" customWidth="1"/>
    <col min="16132" max="16132" width="11" customWidth="1"/>
    <col min="16133" max="16133" width="8.83203125" customWidth="1"/>
    <col min="16134" max="16134" width="3.83203125" customWidth="1"/>
    <col min="16135" max="16135" width="17.5" customWidth="1"/>
    <col min="16136" max="16136" width="8.33203125" customWidth="1"/>
    <col min="16137" max="16137" width="8.83203125" customWidth="1"/>
    <col min="16138" max="16138" width="8" customWidth="1"/>
    <col min="16139" max="16139" width="3" customWidth="1"/>
    <col min="16140" max="16384" width="8.83203125" customWidth="1"/>
  </cols>
  <sheetData>
    <row r="1" spans="1:11">
      <c r="B1" s="65"/>
      <c r="G1" s="425"/>
      <c r="H1" s="425"/>
      <c r="I1" s="105"/>
    </row>
    <row r="2" spans="1:11" ht="23.25" customHeight="1">
      <c r="A2" s="68"/>
      <c r="B2" s="69"/>
      <c r="C2" s="69"/>
      <c r="D2" s="69"/>
      <c r="E2" s="69"/>
      <c r="F2" s="69"/>
      <c r="G2" s="106" t="s">
        <v>90</v>
      </c>
      <c r="H2" s="107" t="s">
        <v>91</v>
      </c>
      <c r="I2" s="108"/>
      <c r="J2" s="109"/>
      <c r="K2" s="70"/>
    </row>
    <row r="3" spans="1:11" ht="14">
      <c r="A3" s="71"/>
      <c r="B3" s="110" t="s">
        <v>92</v>
      </c>
      <c r="C3" s="32"/>
      <c r="D3" s="32"/>
      <c r="E3" s="32"/>
      <c r="G3" s="32"/>
      <c r="H3" s="32"/>
      <c r="I3" s="32"/>
      <c r="J3" s="32"/>
      <c r="K3" s="73"/>
    </row>
    <row r="4" spans="1:11">
      <c r="A4" s="71"/>
      <c r="B4" s="32"/>
      <c r="C4" s="32"/>
      <c r="D4" s="32"/>
      <c r="E4" s="32"/>
      <c r="F4" s="32"/>
      <c r="G4" s="32"/>
      <c r="H4" s="32"/>
      <c r="I4" s="32"/>
      <c r="J4" s="32"/>
      <c r="K4" s="73"/>
    </row>
    <row r="5" spans="1:11">
      <c r="A5" s="71"/>
      <c r="B5" s="74" t="s">
        <v>123</v>
      </c>
      <c r="C5" s="32"/>
      <c r="D5" s="32"/>
      <c r="E5" s="32"/>
      <c r="F5" s="32"/>
      <c r="G5" s="32"/>
      <c r="H5" s="32"/>
      <c r="I5" s="32"/>
      <c r="J5" s="32"/>
      <c r="K5" s="73"/>
    </row>
    <row r="6" spans="1:11">
      <c r="A6" s="71"/>
      <c r="B6" s="74" t="s">
        <v>86</v>
      </c>
      <c r="C6" s="32"/>
      <c r="D6" s="32"/>
      <c r="E6" s="32"/>
      <c r="F6" s="68"/>
      <c r="G6" s="69"/>
      <c r="H6" s="69"/>
      <c r="I6" s="69"/>
      <c r="J6" s="70"/>
      <c r="K6" s="73"/>
    </row>
    <row r="7" spans="1:11">
      <c r="A7" s="71"/>
      <c r="B7" s="74" t="s">
        <v>95</v>
      </c>
      <c r="C7" s="32"/>
      <c r="D7" s="32"/>
      <c r="E7" s="32"/>
      <c r="F7" s="71"/>
      <c r="G7" s="72" t="s">
        <v>96</v>
      </c>
      <c r="H7" s="72"/>
      <c r="I7" s="72"/>
      <c r="J7" s="73"/>
      <c r="K7" s="73"/>
    </row>
    <row r="8" spans="1:11" ht="16">
      <c r="A8" s="71"/>
      <c r="B8" s="32"/>
      <c r="C8" s="32"/>
      <c r="D8" s="32"/>
      <c r="E8" s="32"/>
      <c r="F8" s="75"/>
      <c r="G8" s="76"/>
      <c r="H8" s="76"/>
      <c r="I8" s="76"/>
      <c r="J8" s="77"/>
      <c r="K8" s="73"/>
    </row>
    <row r="9" spans="1:11" ht="16">
      <c r="A9" s="71"/>
      <c r="B9" s="74" t="s">
        <v>97</v>
      </c>
      <c r="C9" s="93">
        <v>44920954</v>
      </c>
      <c r="D9" s="32"/>
      <c r="E9" s="32"/>
      <c r="F9" s="75"/>
      <c r="G9" s="422" t="e">
        <f>#REF!</f>
        <v>#REF!</v>
      </c>
      <c r="H9" s="423"/>
      <c r="I9" s="423"/>
      <c r="J9" s="77"/>
      <c r="K9" s="73"/>
    </row>
    <row r="10" spans="1:11" ht="16">
      <c r="A10" s="71"/>
      <c r="B10" s="74" t="s">
        <v>98</v>
      </c>
      <c r="C10" s="32">
        <v>2022894335</v>
      </c>
      <c r="D10" s="32"/>
      <c r="E10" s="32"/>
      <c r="F10" s="75"/>
      <c r="G10" s="424" t="e">
        <f>#REF!</f>
        <v>#REF!</v>
      </c>
      <c r="H10" s="424"/>
      <c r="I10" s="424"/>
      <c r="J10" s="77"/>
      <c r="K10" s="73"/>
    </row>
    <row r="11" spans="1:11" ht="16">
      <c r="A11" s="71"/>
      <c r="B11" s="32" t="s">
        <v>99</v>
      </c>
      <c r="C11" s="32"/>
      <c r="D11" s="32"/>
      <c r="E11" s="32"/>
      <c r="F11" s="75"/>
      <c r="G11" s="423"/>
      <c r="H11" s="423"/>
      <c r="I11" s="423"/>
      <c r="J11" s="77"/>
      <c r="K11" s="73"/>
    </row>
    <row r="12" spans="1:11" ht="16">
      <c r="A12" s="71"/>
      <c r="E12" s="32"/>
      <c r="F12" s="75"/>
      <c r="G12" s="424" t="e">
        <f>#REF!</f>
        <v>#REF!</v>
      </c>
      <c r="H12" s="424"/>
      <c r="I12" s="424"/>
      <c r="J12" s="119"/>
      <c r="K12" s="73"/>
    </row>
    <row r="13" spans="1:11" ht="16">
      <c r="A13" s="71"/>
      <c r="B13" t="s">
        <v>124</v>
      </c>
      <c r="D13" s="111">
        <f>D14</f>
        <v>0</v>
      </c>
      <c r="E13" s="32"/>
      <c r="F13" s="71"/>
      <c r="G13" s="82" t="e">
        <f>#REF!</f>
        <v>#REF!</v>
      </c>
      <c r="H13" s="76"/>
      <c r="I13" s="76"/>
      <c r="J13" s="77"/>
      <c r="K13" s="73"/>
    </row>
    <row r="14" spans="1:11" ht="14.25" customHeight="1">
      <c r="A14" s="71"/>
      <c r="B14" s="72" t="s">
        <v>101</v>
      </c>
      <c r="C14" s="32"/>
      <c r="D14" s="112"/>
      <c r="E14" s="32"/>
      <c r="F14" s="83"/>
      <c r="G14" s="84"/>
      <c r="H14" s="84"/>
      <c r="I14" s="84"/>
      <c r="J14" s="85"/>
      <c r="K14" s="73"/>
    </row>
    <row r="15" spans="1:11" ht="14.25" customHeight="1">
      <c r="A15" s="71"/>
      <c r="B15" s="72" t="s">
        <v>125</v>
      </c>
      <c r="C15" s="32"/>
      <c r="D15" s="113" t="s">
        <v>126</v>
      </c>
      <c r="E15" s="32"/>
      <c r="F15" s="78"/>
      <c r="G15" s="32"/>
      <c r="H15" s="32"/>
      <c r="I15" s="32"/>
      <c r="J15" s="32"/>
      <c r="K15" s="73"/>
    </row>
    <row r="16" spans="1:11" ht="14.25" customHeight="1">
      <c r="A16" s="71"/>
      <c r="B16" s="72" t="s">
        <v>127</v>
      </c>
      <c r="C16" s="32"/>
      <c r="D16" s="88">
        <f>D14+28</f>
        <v>28</v>
      </c>
      <c r="E16" s="32"/>
      <c r="F16" s="32"/>
      <c r="G16" s="32"/>
      <c r="H16" s="32"/>
      <c r="I16" s="32"/>
      <c r="J16" s="32"/>
      <c r="K16" s="73"/>
    </row>
    <row r="17" spans="1:11" ht="14.25" customHeight="1">
      <c r="A17" s="71"/>
      <c r="B17" s="80" t="s">
        <v>105</v>
      </c>
      <c r="C17" s="32"/>
      <c r="D17" s="114" t="s">
        <v>128</v>
      </c>
      <c r="E17" s="32"/>
      <c r="F17" s="32"/>
      <c r="G17" s="32"/>
      <c r="H17" s="32"/>
      <c r="I17" s="32"/>
      <c r="J17" s="32"/>
      <c r="K17" s="73"/>
    </row>
    <row r="18" spans="1:11" ht="14.25" customHeight="1">
      <c r="A18" s="71"/>
      <c r="B18" s="80" t="s">
        <v>107</v>
      </c>
      <c r="C18" s="32"/>
      <c r="D18" s="89" t="s">
        <v>129</v>
      </c>
      <c r="E18" s="32"/>
      <c r="F18" s="32"/>
      <c r="G18" s="32"/>
      <c r="H18" s="32"/>
      <c r="I18" s="32"/>
      <c r="J18" s="32"/>
      <c r="K18" s="73"/>
    </row>
    <row r="19" spans="1:11" ht="14.25" customHeight="1">
      <c r="A19" s="71"/>
      <c r="B19" s="80"/>
      <c r="C19" s="32"/>
      <c r="D19" s="88"/>
      <c r="E19" s="32"/>
      <c r="F19" s="32"/>
      <c r="G19" s="32"/>
      <c r="H19" s="32"/>
      <c r="I19" s="32"/>
      <c r="J19" s="32"/>
      <c r="K19" s="73"/>
    </row>
    <row r="20" spans="1:11" ht="14.25" customHeight="1">
      <c r="A20" s="71"/>
      <c r="B20" s="80" t="s">
        <v>130</v>
      </c>
      <c r="C20" s="32"/>
      <c r="D20" s="32"/>
      <c r="E20" s="32"/>
      <c r="F20" s="32"/>
      <c r="G20" s="32"/>
      <c r="H20" s="32"/>
      <c r="I20" s="32"/>
      <c r="J20" s="32"/>
      <c r="K20" s="73"/>
    </row>
    <row r="21" spans="1:11" ht="14.25" customHeight="1">
      <c r="A21" s="71"/>
      <c r="B21" s="80" t="s">
        <v>131</v>
      </c>
      <c r="C21" s="32"/>
      <c r="D21" s="32"/>
      <c r="E21" s="32"/>
      <c r="F21" s="32"/>
      <c r="G21" s="32"/>
      <c r="H21" s="32"/>
      <c r="I21" s="32"/>
      <c r="J21" s="32"/>
      <c r="K21" s="73"/>
    </row>
    <row r="22" spans="1:11">
      <c r="A22" s="71"/>
      <c r="B22" s="80"/>
      <c r="C22" s="32"/>
      <c r="D22" s="32"/>
      <c r="E22" s="32"/>
      <c r="F22" s="32"/>
      <c r="G22" s="32"/>
      <c r="H22" s="32"/>
      <c r="I22" s="32"/>
      <c r="J22" s="32"/>
      <c r="K22" s="73"/>
    </row>
    <row r="23" spans="1:11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70"/>
    </row>
    <row r="24" spans="1:11">
      <c r="A24" s="71"/>
      <c r="B24" s="74" t="s">
        <v>132</v>
      </c>
      <c r="C24" s="74"/>
      <c r="D24" s="74"/>
      <c r="E24" s="74" t="s">
        <v>112</v>
      </c>
      <c r="F24" s="74"/>
      <c r="G24" s="74" t="s">
        <v>113</v>
      </c>
      <c r="H24" s="74"/>
      <c r="I24" s="74" t="s">
        <v>114</v>
      </c>
      <c r="J24" s="74"/>
      <c r="K24" s="73"/>
    </row>
    <row r="25" spans="1:11">
      <c r="A25" s="83"/>
      <c r="B25" s="90"/>
      <c r="C25" s="90"/>
      <c r="D25" s="90"/>
      <c r="E25" s="90"/>
      <c r="F25" s="90"/>
      <c r="G25" s="90"/>
      <c r="H25" s="90"/>
      <c r="I25" s="90"/>
      <c r="J25" s="90"/>
      <c r="K25" s="91"/>
    </row>
    <row r="26" spans="1:11">
      <c r="A26" s="71"/>
      <c r="B26" s="32"/>
      <c r="C26" s="32"/>
      <c r="D26" s="32"/>
      <c r="E26" s="32"/>
      <c r="F26" s="32"/>
      <c r="G26" s="32"/>
      <c r="H26" s="32"/>
      <c r="I26" s="32"/>
      <c r="J26" s="32"/>
      <c r="K26" s="73"/>
    </row>
    <row r="27" spans="1:11">
      <c r="A27" s="71"/>
      <c r="B27" s="32"/>
      <c r="C27" s="32"/>
      <c r="D27" s="32"/>
      <c r="E27" s="32"/>
      <c r="F27" s="32"/>
      <c r="G27" s="32"/>
      <c r="H27" s="32"/>
      <c r="I27" s="32"/>
      <c r="J27" s="32"/>
      <c r="K27" s="73"/>
    </row>
    <row r="28" spans="1:11">
      <c r="A28" s="71"/>
      <c r="B28" s="72" t="s">
        <v>133</v>
      </c>
      <c r="C28" s="32"/>
      <c r="D28" s="32"/>
      <c r="E28" s="32"/>
      <c r="F28" s="32"/>
      <c r="G28" s="32"/>
      <c r="H28" s="32"/>
      <c r="I28" s="32"/>
      <c r="J28" s="32"/>
      <c r="K28" s="73"/>
    </row>
    <row r="29" spans="1:11">
      <c r="A29" s="71"/>
      <c r="B29" s="32"/>
      <c r="C29" s="32"/>
      <c r="D29" s="32"/>
      <c r="E29" s="32"/>
      <c r="F29" s="32"/>
      <c r="G29" s="32"/>
      <c r="H29" s="32"/>
      <c r="I29" s="32"/>
      <c r="J29" s="32"/>
      <c r="K29" s="73"/>
    </row>
    <row r="30" spans="1:11">
      <c r="A30" s="71"/>
      <c r="B30" s="32"/>
      <c r="C30" s="32"/>
      <c r="D30" s="32"/>
      <c r="E30" s="32"/>
      <c r="F30" s="32"/>
      <c r="G30" s="32"/>
      <c r="H30" s="32"/>
      <c r="I30" s="32"/>
      <c r="J30" s="32"/>
      <c r="K30" s="73"/>
    </row>
    <row r="31" spans="1:11">
      <c r="A31" s="71"/>
      <c r="B31" s="32" t="s">
        <v>134</v>
      </c>
      <c r="C31" s="32"/>
      <c r="D31" s="32"/>
      <c r="E31" s="121" t="e">
        <f>'vzorce_S+O'!#REF!</f>
        <v>#REF!</v>
      </c>
      <c r="F31" s="93" t="s">
        <v>52</v>
      </c>
      <c r="G31" s="115" t="e">
        <f>'vzorce_S+O'!#REF!</f>
        <v>#REF!</v>
      </c>
      <c r="H31" s="116" t="s">
        <v>117</v>
      </c>
      <c r="I31" s="94" t="e">
        <f>E31*G31</f>
        <v>#REF!</v>
      </c>
      <c r="J31" s="116" t="s">
        <v>117</v>
      </c>
      <c r="K31" s="73"/>
    </row>
    <row r="32" spans="1:11">
      <c r="A32" s="71"/>
      <c r="B32" s="32"/>
      <c r="C32" s="32"/>
      <c r="D32" s="32"/>
      <c r="E32" s="93"/>
      <c r="F32" s="93"/>
      <c r="G32" s="94"/>
      <c r="H32" s="93"/>
      <c r="I32" s="94"/>
      <c r="J32" s="32"/>
      <c r="K32" s="73"/>
    </row>
    <row r="33" spans="1:11">
      <c r="A33" s="71"/>
      <c r="B33" s="32" t="s">
        <v>135</v>
      </c>
      <c r="C33" s="32"/>
      <c r="D33" s="32"/>
      <c r="E33" s="93"/>
      <c r="F33" s="93" t="s">
        <v>52</v>
      </c>
      <c r="G33" s="94"/>
      <c r="H33" s="93" t="s">
        <v>117</v>
      </c>
      <c r="I33" s="94">
        <f>E33*G33</f>
        <v>0</v>
      </c>
      <c r="J33" s="93" t="s">
        <v>117</v>
      </c>
      <c r="K33" s="73"/>
    </row>
    <row r="34" spans="1:11">
      <c r="A34" s="71"/>
      <c r="B34" s="32"/>
      <c r="C34" s="32"/>
      <c r="D34" s="32"/>
      <c r="E34" s="93"/>
      <c r="F34" s="93"/>
      <c r="G34" s="94"/>
      <c r="H34" s="93"/>
      <c r="I34" s="94"/>
      <c r="J34" s="32"/>
      <c r="K34" s="73"/>
    </row>
    <row r="35" spans="1:11">
      <c r="A35" s="71"/>
      <c r="B35" s="117"/>
      <c r="D35" s="32"/>
      <c r="E35" s="93"/>
      <c r="F35" s="116"/>
      <c r="G35" s="94"/>
      <c r="H35" s="116"/>
      <c r="I35" s="94"/>
      <c r="J35" s="116"/>
      <c r="K35" s="73"/>
    </row>
    <row r="36" spans="1:11">
      <c r="A36" s="71"/>
      <c r="B36" s="32"/>
      <c r="C36" s="32"/>
      <c r="D36" s="32"/>
      <c r="E36" s="95"/>
      <c r="F36" s="93"/>
      <c r="G36" s="95"/>
      <c r="H36" s="95"/>
      <c r="I36" s="94"/>
      <c r="J36" s="32"/>
      <c r="K36" s="73"/>
    </row>
    <row r="37" spans="1:11">
      <c r="A37" s="71"/>
      <c r="B37" s="32"/>
      <c r="C37" s="32"/>
      <c r="D37" s="32"/>
      <c r="E37" s="93"/>
      <c r="F37" s="116"/>
      <c r="G37" s="94"/>
      <c r="H37" s="116"/>
      <c r="I37" s="94"/>
      <c r="J37" s="116"/>
      <c r="K37" s="73"/>
    </row>
    <row r="38" spans="1:11">
      <c r="A38" s="71"/>
      <c r="B38" s="32"/>
      <c r="C38" s="32"/>
      <c r="D38" s="32"/>
      <c r="E38" s="93"/>
      <c r="F38" s="93"/>
      <c r="G38" s="94"/>
      <c r="H38" s="93"/>
      <c r="I38" s="94"/>
      <c r="J38" s="32"/>
      <c r="K38" s="73"/>
    </row>
    <row r="39" spans="1:11">
      <c r="A39" s="71"/>
      <c r="B39" s="72"/>
      <c r="C39" s="32"/>
      <c r="D39" s="32"/>
      <c r="E39" s="93"/>
      <c r="F39" s="116"/>
      <c r="G39" s="94"/>
      <c r="H39" s="116"/>
      <c r="I39" s="94"/>
      <c r="J39" s="116"/>
      <c r="K39" s="73"/>
    </row>
    <row r="40" spans="1:11">
      <c r="A40" s="71"/>
      <c r="B40" s="32"/>
      <c r="C40" s="32"/>
      <c r="D40" s="32"/>
      <c r="E40" s="93"/>
      <c r="F40" s="93"/>
      <c r="G40" s="93"/>
      <c r="H40" s="93"/>
      <c r="I40" s="94"/>
      <c r="J40" s="32"/>
      <c r="K40" s="73"/>
    </row>
    <row r="41" spans="1:11">
      <c r="A41" s="71"/>
      <c r="J41" s="32"/>
      <c r="K41" s="73"/>
    </row>
    <row r="42" spans="1:11">
      <c r="A42" s="71"/>
      <c r="J42" s="32"/>
      <c r="K42" s="73"/>
    </row>
    <row r="43" spans="1:11">
      <c r="A43" s="71"/>
      <c r="B43" s="32"/>
      <c r="C43" s="32"/>
      <c r="D43" s="32"/>
      <c r="E43" s="93"/>
      <c r="F43" s="93"/>
      <c r="G43" s="93"/>
      <c r="H43" s="93"/>
      <c r="I43" s="93"/>
      <c r="J43" s="32"/>
      <c r="K43" s="73"/>
    </row>
    <row r="44" spans="1:11">
      <c r="A44" s="71"/>
      <c r="C44" s="32"/>
      <c r="D44" s="32"/>
      <c r="E44" s="93"/>
      <c r="F44" s="93"/>
      <c r="G44" s="93"/>
      <c r="H44" s="93"/>
      <c r="I44" s="93"/>
      <c r="J44" s="32"/>
      <c r="K44" s="73"/>
    </row>
    <row r="45" spans="1:11">
      <c r="A45" s="71"/>
      <c r="B45" s="32"/>
      <c r="C45" s="32"/>
      <c r="D45" s="32"/>
      <c r="E45" s="93"/>
      <c r="F45" s="93"/>
      <c r="G45" s="93"/>
      <c r="H45" s="93"/>
      <c r="I45" s="93"/>
      <c r="J45" s="32"/>
      <c r="K45" s="73"/>
    </row>
    <row r="46" spans="1:11">
      <c r="A46" s="71"/>
      <c r="B46" s="32" t="s">
        <v>118</v>
      </c>
      <c r="C46" s="32"/>
      <c r="D46" s="32"/>
      <c r="E46" s="93"/>
      <c r="F46" s="93"/>
      <c r="G46" s="93"/>
      <c r="H46" s="93"/>
      <c r="I46" s="93"/>
      <c r="J46" s="32"/>
      <c r="K46" s="73"/>
    </row>
    <row r="47" spans="1:11">
      <c r="A47" s="71"/>
      <c r="B47" s="32"/>
      <c r="C47" s="32"/>
      <c r="D47" s="32"/>
      <c r="E47" s="93"/>
      <c r="F47" s="93"/>
      <c r="G47" s="93"/>
      <c r="H47" s="93"/>
      <c r="I47" s="93"/>
      <c r="J47" s="32"/>
      <c r="K47" s="73"/>
    </row>
    <row r="48" spans="1:11">
      <c r="A48" s="71"/>
      <c r="B48" s="32"/>
      <c r="C48" s="32"/>
      <c r="D48" s="32"/>
      <c r="E48" s="93"/>
      <c r="F48" s="93"/>
      <c r="G48" s="93"/>
      <c r="H48" s="93"/>
      <c r="I48" s="93"/>
      <c r="J48" s="32"/>
      <c r="K48" s="73"/>
    </row>
    <row r="49" spans="1:11" ht="16.5" customHeight="1">
      <c r="A49" s="71"/>
      <c r="B49" s="32"/>
      <c r="C49" s="32"/>
      <c r="D49" s="32"/>
      <c r="E49" s="93"/>
      <c r="F49" s="97" t="s">
        <v>119</v>
      </c>
      <c r="G49" s="98"/>
      <c r="H49" s="98"/>
      <c r="I49" s="99" t="e">
        <f>SUM(I30:I46)</f>
        <v>#REF!</v>
      </c>
      <c r="J49" s="100" t="s">
        <v>117</v>
      </c>
      <c r="K49" s="73"/>
    </row>
    <row r="50" spans="1:11">
      <c r="A50" s="71"/>
      <c r="B50" s="32"/>
      <c r="C50" s="32"/>
      <c r="D50" s="32"/>
      <c r="E50" s="93"/>
      <c r="K50" s="73"/>
    </row>
    <row r="51" spans="1:11">
      <c r="A51" s="71"/>
      <c r="B51" s="32"/>
      <c r="C51" s="32"/>
      <c r="D51" s="32"/>
      <c r="E51" s="93"/>
      <c r="F51" s="32"/>
      <c r="G51" s="32"/>
      <c r="H51" s="32"/>
      <c r="I51" s="32"/>
      <c r="J51" s="32"/>
      <c r="K51" s="73"/>
    </row>
    <row r="52" spans="1:11">
      <c r="A52" s="71"/>
      <c r="B52" s="32"/>
      <c r="C52" s="32"/>
      <c r="D52" s="32"/>
      <c r="E52" s="32"/>
      <c r="K52" s="73"/>
    </row>
    <row r="53" spans="1:11">
      <c r="A53" s="71"/>
      <c r="B53" s="32"/>
      <c r="C53" s="32"/>
      <c r="D53" s="32"/>
      <c r="E53" s="32"/>
      <c r="F53" s="32"/>
      <c r="G53" s="32"/>
      <c r="H53" s="32"/>
      <c r="I53" s="32"/>
      <c r="J53" s="32"/>
      <c r="K53" s="73"/>
    </row>
    <row r="54" spans="1:11">
      <c r="A54" s="71"/>
      <c r="B54" s="32" t="s">
        <v>120</v>
      </c>
      <c r="C54" s="32"/>
      <c r="D54" s="32"/>
      <c r="E54" s="32"/>
      <c r="F54" s="101"/>
      <c r="G54" s="102"/>
      <c r="H54" s="103"/>
      <c r="I54" s="104"/>
      <c r="J54" s="32"/>
      <c r="K54" s="73"/>
    </row>
    <row r="55" spans="1:11">
      <c r="A55" s="83"/>
      <c r="B55" s="90"/>
      <c r="C55" s="90"/>
      <c r="D55" s="90"/>
      <c r="E55" s="90"/>
      <c r="F55" s="90"/>
      <c r="G55" s="90"/>
      <c r="H55" s="90"/>
      <c r="I55" s="90"/>
      <c r="J55" s="90"/>
      <c r="K55" s="91"/>
    </row>
  </sheetData>
  <mergeCells count="5">
    <mergeCell ref="G1:H1"/>
    <mergeCell ref="G9:I9"/>
    <mergeCell ref="G10:I10"/>
    <mergeCell ref="G11:I11"/>
    <mergeCell ref="G12:I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56"/>
  <sheetViews>
    <sheetView topLeftCell="A7" zoomScale="125" zoomScaleNormal="115" zoomScalePageLayoutView="115" workbookViewId="0">
      <selection activeCell="E23" sqref="E23"/>
    </sheetView>
  </sheetViews>
  <sheetFormatPr baseColWidth="10" defaultColWidth="8.83203125" defaultRowHeight="13"/>
  <cols>
    <col min="1" max="1" width="24" bestFit="1" customWidth="1"/>
    <col min="3" max="3" width="11.5" bestFit="1" customWidth="1"/>
    <col min="5" max="5" width="11.6640625" bestFit="1" customWidth="1"/>
    <col min="6" max="6" width="10.5" bestFit="1" customWidth="1"/>
    <col min="8" max="8" width="25.5" bestFit="1" customWidth="1"/>
    <col min="9" max="9" width="12.1640625" bestFit="1" customWidth="1"/>
    <col min="10" max="10" width="10.1640625" bestFit="1" customWidth="1"/>
    <col min="11" max="11" width="10.6640625" bestFit="1" customWidth="1"/>
    <col min="12" max="12" width="17.5" customWidth="1"/>
    <col min="13" max="13" width="11.5" bestFit="1" customWidth="1"/>
    <col min="14" max="14" width="14" bestFit="1" customWidth="1"/>
    <col min="15" max="15" width="11.5" bestFit="1" customWidth="1"/>
    <col min="16" max="16" width="22.83203125" bestFit="1" customWidth="1"/>
    <col min="18" max="19" width="11.5" bestFit="1" customWidth="1"/>
    <col min="24" max="24" width="11.1640625" bestFit="1" customWidth="1"/>
    <col min="26" max="26" width="11.1640625" bestFit="1" customWidth="1"/>
  </cols>
  <sheetData>
    <row r="1" spans="1:21">
      <c r="A1" t="s">
        <v>149</v>
      </c>
      <c r="B1" s="4" t="str">
        <f>IF(doplnky!L13&gt;DATEVALUE("31.3.2018"),'vzorce_S+O'!A2,'vzorce_S+O'!A1)</f>
        <v>MAR</v>
      </c>
      <c r="C1" s="5"/>
      <c r="H1" s="33"/>
      <c r="I1" s="256"/>
      <c r="J1" s="256"/>
      <c r="K1" s="257"/>
      <c r="L1" s="257"/>
      <c r="M1" s="257"/>
      <c r="N1" s="257"/>
      <c r="O1" s="257"/>
      <c r="P1" s="257"/>
      <c r="Q1" s="15"/>
      <c r="R1" s="16">
        <f>doplnky!L13</f>
        <v>0</v>
      </c>
      <c r="S1" s="16">
        <f>IF(vyuctovanie_doplnky!E11&gt;1,vyuctovanie_doplnky!E11,0)</f>
        <v>0</v>
      </c>
    </row>
    <row r="2" spans="1:21">
      <c r="A2" t="s">
        <v>150</v>
      </c>
      <c r="B2" s="4"/>
      <c r="H2" s="32"/>
      <c r="I2" s="32"/>
      <c r="J2" s="32"/>
      <c r="K2" s="32"/>
      <c r="L2" s="32"/>
      <c r="M2" s="32"/>
      <c r="N2" s="32"/>
      <c r="O2" s="33"/>
      <c r="P2" s="32"/>
    </row>
    <row r="3" spans="1:21">
      <c r="B3" s="4"/>
      <c r="H3" s="33"/>
      <c r="I3" s="32"/>
      <c r="J3" s="32"/>
      <c r="K3" s="32"/>
      <c r="L3" s="32"/>
      <c r="M3" s="32"/>
      <c r="N3" s="32"/>
      <c r="O3" s="32"/>
      <c r="P3" s="32"/>
      <c r="U3" t="e">
        <f>LEN(#REF!)</f>
        <v>#REF!</v>
      </c>
    </row>
    <row r="4" spans="1:21">
      <c r="H4" s="33"/>
      <c r="I4" s="32"/>
      <c r="J4" s="32"/>
      <c r="K4" s="32"/>
      <c r="L4" s="32"/>
      <c r="M4" s="32"/>
      <c r="N4" s="32"/>
      <c r="O4" s="32"/>
      <c r="P4" s="32"/>
      <c r="S4" s="17"/>
      <c r="U4" t="e">
        <f>IF(OR(#REF!="nie",(U3=0)),1,0)</f>
        <v>#REF!</v>
      </c>
    </row>
    <row r="5" spans="1:21">
      <c r="A5" s="134" t="s">
        <v>170</v>
      </c>
      <c r="H5" s="32"/>
      <c r="I5" s="32"/>
      <c r="J5" s="32"/>
      <c r="K5" s="32"/>
      <c r="L5" s="32"/>
      <c r="M5" s="32"/>
      <c r="N5" s="32"/>
      <c r="O5" s="32"/>
      <c r="P5" s="32"/>
      <c r="R5" s="4"/>
    </row>
    <row r="6" spans="1:21">
      <c r="A6" s="134" t="s">
        <v>167</v>
      </c>
      <c r="H6" s="33"/>
      <c r="I6" s="32"/>
      <c r="J6" s="32"/>
      <c r="K6" s="32"/>
      <c r="L6" s="32"/>
      <c r="M6" s="32"/>
      <c r="N6" s="32"/>
      <c r="O6" s="32"/>
      <c r="P6" s="32"/>
      <c r="R6" s="4"/>
    </row>
    <row r="7" spans="1:21">
      <c r="A7" s="134" t="s">
        <v>168</v>
      </c>
      <c r="B7" s="8"/>
      <c r="C7" s="1"/>
      <c r="D7" s="1"/>
      <c r="E7" s="1"/>
      <c r="F7" s="1"/>
      <c r="G7" s="1"/>
      <c r="H7" s="33"/>
      <c r="I7" s="32"/>
      <c r="J7" s="32"/>
      <c r="K7" s="32"/>
      <c r="L7" s="32"/>
      <c r="M7" s="32"/>
      <c r="N7" s="32"/>
      <c r="O7" s="32"/>
      <c r="P7" s="32"/>
      <c r="R7" s="4"/>
    </row>
    <row r="8" spans="1:21">
      <c r="A8" s="134" t="s">
        <v>169</v>
      </c>
      <c r="B8" s="8"/>
      <c r="C8" s="1"/>
      <c r="D8" s="1"/>
      <c r="E8" s="1"/>
      <c r="F8" s="1"/>
      <c r="G8" s="1"/>
      <c r="H8" s="33"/>
      <c r="I8" s="32"/>
      <c r="J8" s="32"/>
      <c r="K8" s="32"/>
      <c r="L8" s="32"/>
      <c r="M8" s="32"/>
      <c r="N8" s="32"/>
      <c r="O8" s="32"/>
      <c r="P8" s="32"/>
    </row>
    <row r="9" spans="1:21">
      <c r="B9" s="8"/>
      <c r="C9" s="1"/>
      <c r="D9" s="1"/>
      <c r="E9" s="1"/>
      <c r="F9" s="1"/>
      <c r="G9" s="1"/>
      <c r="H9" s="33"/>
      <c r="I9" s="32"/>
      <c r="J9" s="32"/>
      <c r="K9" s="32"/>
      <c r="L9" s="32"/>
      <c r="M9" s="32"/>
      <c r="N9" s="32"/>
      <c r="O9" s="32"/>
      <c r="P9" s="32"/>
      <c r="R9" s="4"/>
      <c r="S9" s="22"/>
    </row>
    <row r="10" spans="1:21">
      <c r="B10" s="9"/>
      <c r="C10" s="1"/>
      <c r="D10" s="1"/>
      <c r="E10" s="10"/>
      <c r="F10" s="11"/>
      <c r="G10" s="7"/>
      <c r="H10" s="33"/>
      <c r="I10" s="32"/>
      <c r="J10" s="32"/>
      <c r="K10" s="32"/>
      <c r="L10" s="32"/>
      <c r="M10" s="32"/>
      <c r="N10" s="32"/>
      <c r="O10" s="32"/>
      <c r="P10" s="32"/>
    </row>
    <row r="11" spans="1:21">
      <c r="B11" s="1"/>
      <c r="C11" s="1"/>
      <c r="D11" s="1"/>
      <c r="E11" s="12"/>
      <c r="F11" s="13"/>
      <c r="G11" s="7"/>
      <c r="H11" s="8"/>
      <c r="I11" s="32"/>
      <c r="J11" s="32"/>
      <c r="K11" s="32"/>
      <c r="L11" s="32"/>
      <c r="M11" s="32"/>
      <c r="N11" s="32"/>
      <c r="O11" s="32"/>
      <c r="P11" s="32"/>
    </row>
    <row r="12" spans="1:21">
      <c r="B12" s="1"/>
      <c r="C12" s="1"/>
      <c r="D12" s="1"/>
      <c r="E12" s="12"/>
      <c r="F12" s="13"/>
      <c r="G12" s="7"/>
      <c r="H12" s="8"/>
      <c r="I12" s="32"/>
      <c r="J12" s="32"/>
      <c r="K12" s="32"/>
      <c r="L12" s="32"/>
      <c r="M12" s="32"/>
      <c r="N12" s="32"/>
      <c r="O12" s="32"/>
      <c r="P12" s="32"/>
    </row>
    <row r="13" spans="1:21">
      <c r="B13" s="8"/>
      <c r="C13" s="1"/>
      <c r="D13" s="1"/>
      <c r="E13" s="12"/>
      <c r="F13" s="13"/>
      <c r="G13" s="7"/>
      <c r="H13" s="8"/>
      <c r="I13" s="32"/>
      <c r="J13" s="32"/>
      <c r="K13" s="32"/>
      <c r="L13" s="32"/>
      <c r="M13" s="32"/>
      <c r="N13" s="32"/>
      <c r="O13" s="32"/>
      <c r="P13" s="32"/>
    </row>
    <row r="14" spans="1:21">
      <c r="B14" s="9"/>
      <c r="C14" s="1"/>
      <c r="D14" s="1"/>
      <c r="E14" s="12"/>
      <c r="F14" s="13"/>
      <c r="G14" s="7"/>
      <c r="H14" s="8"/>
      <c r="I14" s="32"/>
      <c r="J14" s="32"/>
      <c r="K14" s="32"/>
      <c r="L14" s="32"/>
      <c r="M14" s="32"/>
      <c r="N14" s="32"/>
      <c r="O14" s="32"/>
      <c r="P14" s="32"/>
      <c r="R14" s="4"/>
    </row>
    <row r="15" spans="1:21">
      <c r="B15" s="8"/>
      <c r="C15" s="1"/>
      <c r="D15" s="1"/>
      <c r="E15" s="12"/>
      <c r="F15" s="13"/>
      <c r="G15" s="7"/>
      <c r="H15" s="8"/>
      <c r="I15" s="32"/>
      <c r="J15" s="32"/>
      <c r="K15" s="32"/>
      <c r="L15" s="258"/>
      <c r="M15" s="32"/>
      <c r="N15" s="32"/>
      <c r="O15" s="32"/>
      <c r="P15" s="32"/>
      <c r="R15" s="21"/>
    </row>
    <row r="16" spans="1:21">
      <c r="B16" s="8"/>
      <c r="C16" s="1"/>
      <c r="D16" s="1"/>
      <c r="E16" s="12"/>
      <c r="F16" s="13"/>
      <c r="G16" s="7"/>
      <c r="H16" s="8"/>
      <c r="I16" s="32"/>
      <c r="J16" s="32"/>
      <c r="K16" s="32"/>
      <c r="L16" s="32"/>
      <c r="M16" s="32"/>
      <c r="N16" s="33"/>
      <c r="O16" s="32"/>
      <c r="P16" s="32"/>
    </row>
    <row r="17" spans="1:18">
      <c r="B17" s="8"/>
      <c r="C17" s="1"/>
      <c r="D17" s="1"/>
      <c r="E17" s="12"/>
      <c r="F17" s="13"/>
      <c r="G17" s="7"/>
      <c r="H17" s="8"/>
      <c r="I17" s="32"/>
      <c r="J17" s="32"/>
      <c r="K17" s="32"/>
      <c r="L17" s="32"/>
      <c r="M17" s="32"/>
      <c r="N17" s="33"/>
      <c r="O17" s="32"/>
      <c r="P17" s="32"/>
    </row>
    <row r="18" spans="1:18">
      <c r="A18" s="4" t="s">
        <v>73</v>
      </c>
      <c r="B18" s="8"/>
      <c r="C18" s="1"/>
      <c r="D18" s="1"/>
      <c r="E18" s="12"/>
      <c r="F18" s="13"/>
      <c r="G18" s="7"/>
      <c r="H18" s="8"/>
      <c r="I18" s="32"/>
      <c r="J18" s="32"/>
      <c r="K18" s="32"/>
      <c r="L18" s="32"/>
      <c r="M18" s="32"/>
      <c r="N18" s="33"/>
      <c r="O18" s="32"/>
      <c r="P18" s="32"/>
    </row>
    <row r="19" spans="1:18" ht="14" thickBot="1">
      <c r="B19" s="9"/>
      <c r="C19" s="1"/>
      <c r="D19" s="1"/>
      <c r="E19" s="12"/>
      <c r="F19" s="13"/>
      <c r="G19" s="7"/>
    </row>
    <row r="20" spans="1:18">
      <c r="A20" s="25" t="s">
        <v>65</v>
      </c>
      <c r="B20" s="50"/>
      <c r="C20" s="50" t="s">
        <v>66</v>
      </c>
      <c r="D20" s="50" t="s">
        <v>60</v>
      </c>
      <c r="E20" s="51">
        <f>IF(OR(doplnky!L12="ano",doplnky!L12="áno"),1,0)</f>
        <v>0</v>
      </c>
      <c r="F20" s="13"/>
      <c r="G20" s="1"/>
      <c r="H20" s="34"/>
      <c r="I20" s="35" t="s">
        <v>37</v>
      </c>
      <c r="J20" s="26">
        <v>43951</v>
      </c>
      <c r="K20" s="26">
        <v>43981</v>
      </c>
      <c r="L20" s="26">
        <v>44012</v>
      </c>
      <c r="M20" s="26">
        <v>44075</v>
      </c>
      <c r="N20" s="35"/>
      <c r="O20" s="40">
        <f>IF(Q20&lt;20,Q20,20)</f>
        <v>0</v>
      </c>
      <c r="P20" s="25" t="s">
        <v>33</v>
      </c>
      <c r="Q20" s="36">
        <f>doplnky!O50</f>
        <v>0</v>
      </c>
    </row>
    <row r="21" spans="1:18">
      <c r="A21" s="29" t="s">
        <v>63</v>
      </c>
      <c r="B21" s="49">
        <f>doplnky!O34-doplnky!O33</f>
        <v>0</v>
      </c>
      <c r="C21">
        <f>B21*F21</f>
        <v>0</v>
      </c>
      <c r="D21" s="49">
        <f>B21*E21</f>
        <v>0</v>
      </c>
      <c r="E21" s="283">
        <f>IF($R$1&lt;=DATEVALUE("31.8.2020"),K21,IF(AND($R$1&gt;=DATEVALUE("1.9.2020"),$R$1&lt;=DATEVALUE("31.12.2020")),M21,N21))</f>
        <v>2</v>
      </c>
      <c r="F21" s="123">
        <f t="shared" ref="F21:F22" si="0">IF($E$20&gt;0,$E21,I21)</f>
        <v>4</v>
      </c>
      <c r="G21" s="1">
        <f>IF($R$1&lt;=DATEVALUE("30.8.2018"),M21,I21)</f>
        <v>2.19</v>
      </c>
      <c r="H21" s="27" t="s">
        <v>29</v>
      </c>
      <c r="I21" s="23">
        <v>4</v>
      </c>
      <c r="J21" s="23">
        <v>2</v>
      </c>
      <c r="K21" s="23">
        <v>2</v>
      </c>
      <c r="L21" s="23">
        <v>2</v>
      </c>
      <c r="M21" s="23">
        <v>2.19</v>
      </c>
      <c r="N21" s="23">
        <v>2.19</v>
      </c>
      <c r="O21" s="41">
        <f>IF(Q20&gt;=20,O20,Q20)</f>
        <v>0</v>
      </c>
      <c r="P21" s="29" t="s">
        <v>35</v>
      </c>
      <c r="Q21" s="28"/>
    </row>
    <row r="22" spans="1:18" ht="14" thickBot="1">
      <c r="A22" s="29" t="s">
        <v>140</v>
      </c>
      <c r="B22" s="48">
        <f>doplnky!O33</f>
        <v>0</v>
      </c>
      <c r="C22">
        <f t="shared" ref="C22:C27" si="1">B22*F22</f>
        <v>0</v>
      </c>
      <c r="D22" s="49">
        <f t="shared" ref="D22:D27" si="2">B22*E22</f>
        <v>0</v>
      </c>
      <c r="E22" s="283">
        <f t="shared" ref="E22:E27" si="3">IF($R$1&lt;=DATEVALUE("31.8.2020"),K22,IF(AND($R$1&gt;=DATEVALUE("1.9.2020"),$R$1&lt;=DATEVALUE("31.12.2020")),M22,N22))</f>
        <v>5.9</v>
      </c>
      <c r="F22" s="123">
        <f t="shared" si="0"/>
        <v>8.9</v>
      </c>
      <c r="G22" s="1">
        <f t="shared" ref="G22:G23" si="4">IF($R$1&lt;=DATEVALUE("30.8.2018"),M22,I22)</f>
        <v>5.9</v>
      </c>
      <c r="H22" t="s">
        <v>140</v>
      </c>
      <c r="I22">
        <v>8.9</v>
      </c>
      <c r="K22">
        <v>5.9</v>
      </c>
      <c r="M22">
        <v>5.9</v>
      </c>
      <c r="N22">
        <v>5.9</v>
      </c>
      <c r="P22" s="37">
        <f>IF(Q20&gt;=25,Q20-25,0)</f>
        <v>0</v>
      </c>
      <c r="Q22" s="31"/>
    </row>
    <row r="23" spans="1:18">
      <c r="A23" s="29" t="s">
        <v>62</v>
      </c>
      <c r="B23" s="24">
        <f>doplnky!AG23</f>
        <v>0</v>
      </c>
      <c r="C23">
        <f t="shared" si="1"/>
        <v>0</v>
      </c>
      <c r="D23" s="49">
        <f t="shared" si="2"/>
        <v>0</v>
      </c>
      <c r="E23" s="283">
        <f t="shared" si="3"/>
        <v>1</v>
      </c>
      <c r="F23" s="18">
        <f>IF($E$20&gt;0,$E23,I23)</f>
        <v>2</v>
      </c>
      <c r="G23" s="1">
        <f t="shared" si="4"/>
        <v>1.0900000000000001</v>
      </c>
      <c r="H23" s="27" t="s">
        <v>30</v>
      </c>
      <c r="I23" s="23">
        <v>2</v>
      </c>
      <c r="J23" s="23">
        <v>1</v>
      </c>
      <c r="K23" s="23">
        <v>1</v>
      </c>
      <c r="L23" s="23">
        <v>1</v>
      </c>
      <c r="M23" s="23">
        <v>1.0900000000000001</v>
      </c>
      <c r="N23" s="23">
        <v>1.0900000000000001</v>
      </c>
      <c r="O23" s="28">
        <v>2</v>
      </c>
      <c r="P23" s="25" t="s">
        <v>47</v>
      </c>
      <c r="Q23" s="43">
        <f>doplnky!AC14</f>
        <v>0</v>
      </c>
      <c r="R23" s="36"/>
    </row>
    <row r="24" spans="1:18">
      <c r="A24" s="29" t="s">
        <v>64</v>
      </c>
      <c r="B24" s="48">
        <f>doplnky!AG26</f>
        <v>0</v>
      </c>
      <c r="C24">
        <f t="shared" si="1"/>
        <v>0</v>
      </c>
      <c r="D24" s="49">
        <f t="shared" si="2"/>
        <v>0</v>
      </c>
      <c r="E24" s="283">
        <f t="shared" si="3"/>
        <v>0.45</v>
      </c>
      <c r="F24" s="18">
        <f>IF($E$20&gt;0,$E24,I24)</f>
        <v>0.9</v>
      </c>
      <c r="G24" s="1">
        <f>IF($R$1&lt;=DATEVALUE("30.8.2018"),M24,I24)</f>
        <v>0.49</v>
      </c>
      <c r="H24" s="27" t="s">
        <v>16</v>
      </c>
      <c r="I24" s="23">
        <v>0.9</v>
      </c>
      <c r="J24" s="23">
        <v>0.45</v>
      </c>
      <c r="K24" s="23">
        <v>0.45</v>
      </c>
      <c r="L24" s="23">
        <v>0.45</v>
      </c>
      <c r="M24" s="23">
        <v>0.49</v>
      </c>
      <c r="N24" s="23">
        <v>0.49</v>
      </c>
      <c r="O24" s="41">
        <v>0.9</v>
      </c>
      <c r="P24" s="29" t="s">
        <v>48</v>
      </c>
      <c r="Q24" s="23">
        <f>doplnky!AG26</f>
        <v>0</v>
      </c>
      <c r="R24" s="28">
        <f>IF(Q24&gt;Q23,Q23,Q24)</f>
        <v>0</v>
      </c>
    </row>
    <row r="25" spans="1:18" ht="14" thickBot="1">
      <c r="A25" s="29" t="s">
        <v>141</v>
      </c>
      <c r="B25" s="48">
        <f>doplnky!AG27</f>
        <v>0</v>
      </c>
      <c r="C25">
        <f t="shared" si="1"/>
        <v>0</v>
      </c>
      <c r="D25" s="49">
        <f t="shared" si="2"/>
        <v>0</v>
      </c>
      <c r="E25" s="283">
        <f t="shared" si="3"/>
        <v>0.9</v>
      </c>
      <c r="F25" s="18">
        <f>IF($E$20&gt;0,$E25,I25)</f>
        <v>1.8</v>
      </c>
      <c r="G25" s="1">
        <f>IF($R$1&lt;=DATEVALUE("30.8.2018"),M25,I25)</f>
        <v>0.9</v>
      </c>
      <c r="H25" s="126" t="s">
        <v>139</v>
      </c>
      <c r="I25" s="124">
        <v>1.8</v>
      </c>
      <c r="J25" s="124">
        <v>0.9</v>
      </c>
      <c r="K25" s="124">
        <v>0.9</v>
      </c>
      <c r="L25" s="124">
        <v>0.9</v>
      </c>
      <c r="M25" s="127">
        <v>0.9</v>
      </c>
      <c r="N25" s="127">
        <v>0.9</v>
      </c>
      <c r="O25" s="125">
        <v>1.8</v>
      </c>
      <c r="P25" s="44" t="s">
        <v>49</v>
      </c>
      <c r="Q25" s="30"/>
      <c r="R25" s="31">
        <f>IF(S1&lt;=DATEVALUE("30.6.2018"),M24,I24)</f>
        <v>0.49</v>
      </c>
    </row>
    <row r="26" spans="1:18" ht="14" thickBot="1">
      <c r="A26" s="29" t="s">
        <v>61</v>
      </c>
      <c r="B26" s="23">
        <f>doplnky!O50-doplnky!O49</f>
        <v>0</v>
      </c>
      <c r="C26">
        <f t="shared" si="1"/>
        <v>0</v>
      </c>
      <c r="D26" s="49">
        <f t="shared" si="2"/>
        <v>0</v>
      </c>
      <c r="E26" s="283">
        <f t="shared" si="3"/>
        <v>0.3</v>
      </c>
      <c r="F26" s="118">
        <f>IF($E$20&gt;0,$E26,I26)</f>
        <v>0.6</v>
      </c>
      <c r="G26" s="1">
        <f>IF($R$1&lt;=DATEVALUE("30.8.2018"),M26,I26)</f>
        <v>0.35</v>
      </c>
      <c r="H26" s="37" t="s">
        <v>31</v>
      </c>
      <c r="I26" s="30">
        <v>0.6</v>
      </c>
      <c r="J26" s="30">
        <v>0.3</v>
      </c>
      <c r="K26" s="30">
        <v>0.3</v>
      </c>
      <c r="L26" s="30">
        <v>0.3</v>
      </c>
      <c r="M26" s="128">
        <v>0.35</v>
      </c>
      <c r="N26" s="128">
        <v>0.35</v>
      </c>
      <c r="O26" s="42">
        <v>0.6</v>
      </c>
    </row>
    <row r="27" spans="1:18" ht="14" thickBot="1">
      <c r="A27" s="27" t="s">
        <v>138</v>
      </c>
      <c r="B27" s="24">
        <f>doplnky!O49</f>
        <v>0</v>
      </c>
      <c r="C27">
        <f t="shared" si="1"/>
        <v>0</v>
      </c>
      <c r="D27" s="49">
        <f t="shared" si="2"/>
        <v>0</v>
      </c>
      <c r="E27" s="283">
        <f t="shared" si="3"/>
        <v>0.6</v>
      </c>
      <c r="F27" s="123">
        <f>IF($E$20&gt;0,$E27,I27)</f>
        <v>1.2</v>
      </c>
      <c r="G27" s="1">
        <f>IF($R$1&lt;=DATEVALUE("30.8.2018"),M27,I27)</f>
        <v>0.69</v>
      </c>
      <c r="H27" s="38" t="s">
        <v>72</v>
      </c>
      <c r="I27" s="39">
        <v>1.2</v>
      </c>
      <c r="J27" s="39">
        <v>0.6</v>
      </c>
      <c r="K27" s="39">
        <v>0.6</v>
      </c>
      <c r="L27" s="39">
        <v>0.6</v>
      </c>
      <c r="M27" s="39">
        <v>0.69</v>
      </c>
      <c r="N27" s="39">
        <v>0.69</v>
      </c>
      <c r="O27" s="39"/>
    </row>
    <row r="28" spans="1:18">
      <c r="A28" s="133" t="s">
        <v>143</v>
      </c>
      <c r="B28" s="129"/>
      <c r="C28" s="130">
        <f>SUM(C21:C27)</f>
        <v>0</v>
      </c>
      <c r="D28" s="130">
        <f>SUM(D21:D27)</f>
        <v>0</v>
      </c>
      <c r="E28" s="131"/>
      <c r="F28" s="14"/>
      <c r="G28" s="1"/>
      <c r="H28" s="132"/>
      <c r="I28" s="1"/>
      <c r="J28" s="32"/>
      <c r="K28" s="32"/>
      <c r="L28" s="32"/>
      <c r="M28" s="1"/>
      <c r="N28" s="32"/>
      <c r="O28" s="32"/>
    </row>
    <row r="29" spans="1:18" ht="14" thickBot="1">
      <c r="A29" s="37" t="s">
        <v>69</v>
      </c>
      <c r="B29" s="53" t="s">
        <v>67</v>
      </c>
      <c r="C29" s="63">
        <f>C28-D28</f>
        <v>0</v>
      </c>
      <c r="D29" s="54"/>
      <c r="E29" s="55"/>
      <c r="F29" s="14"/>
      <c r="G29" s="1"/>
      <c r="H29" s="4"/>
    </row>
    <row r="30" spans="1:18">
      <c r="B30" s="6"/>
      <c r="C30" s="6"/>
      <c r="D30" s="492" t="s">
        <v>63</v>
      </c>
      <c r="E30" s="52">
        <f>IF(doplnky!O33&gt;0,5.9,'vzorce_S+O'!E21)</f>
        <v>2</v>
      </c>
      <c r="F30" s="14"/>
      <c r="G30" s="1"/>
      <c r="H30" s="4"/>
      <c r="N30" s="25" t="s">
        <v>50</v>
      </c>
      <c r="O30" s="43">
        <f>doplnky!AG23</f>
        <v>0</v>
      </c>
      <c r="P30" s="36">
        <f>IF(O30&gt;Q23,Q23,O30)</f>
        <v>0</v>
      </c>
    </row>
    <row r="31" spans="1:18" ht="14" thickBot="1">
      <c r="B31" s="6"/>
      <c r="C31" s="6"/>
      <c r="D31" s="1"/>
      <c r="E31" s="490">
        <f>IF(doplnky!O34&gt;0,8.9,'vzorce_S+O'!F21)</f>
        <v>4</v>
      </c>
      <c r="F31" s="14"/>
      <c r="G31" s="1"/>
      <c r="H31" s="4"/>
      <c r="N31" s="45"/>
      <c r="O31" s="46"/>
      <c r="P31" s="47"/>
    </row>
    <row r="32" spans="1:18" ht="14" thickBot="1">
      <c r="A32" s="8"/>
      <c r="B32" s="6"/>
      <c r="C32" s="6"/>
      <c r="D32" s="491" t="s">
        <v>61</v>
      </c>
      <c r="E32" s="36">
        <f>IF(doplnky!O49&gt;0,E27,E26)</f>
        <v>0.3</v>
      </c>
      <c r="F32" s="14"/>
      <c r="G32" s="1"/>
      <c r="H32" s="4"/>
      <c r="N32" s="45"/>
      <c r="O32" s="46"/>
      <c r="P32" s="47"/>
    </row>
    <row r="33" spans="1:17" ht="14" thickBot="1">
      <c r="D33" s="470" t="s">
        <v>205</v>
      </c>
      <c r="E33" s="36">
        <f>IF(doplnky!O49&gt;0,F27,F26)</f>
        <v>0.6</v>
      </c>
      <c r="H33" s="25" t="s">
        <v>51</v>
      </c>
      <c r="I33" s="43"/>
      <c r="J33" s="36"/>
      <c r="L33" t="str">
        <f>K34&amp;" "&amp;K35&amp;" "&amp;K36&amp;" "&amp;K37&amp;" "&amp;K38&amp;" "&amp;K39&amp;" "&amp;K40&amp;" "&amp;K41&amp;" "&amp;K42&amp;" "&amp;K43&amp;" "&amp;K44&amp;" "&amp;K45</f>
        <v xml:space="preserve">           </v>
      </c>
      <c r="N33" s="427" t="s">
        <v>195</v>
      </c>
      <c r="O33" s="259">
        <f>doplnky!O23</f>
        <v>0</v>
      </c>
      <c r="P33" s="259" t="str">
        <f t="shared" ref="P33:P43" si="5">IF(O33=0,"",O33&amp;" "&amp;N33)</f>
        <v/>
      </c>
      <c r="Q33" t="str">
        <f>P33&amp;" "&amp;P34&amp;" "&amp;P35&amp;" "&amp;P36&amp;" "&amp;P37&amp;" "&amp;P38&amp;" "&amp;P39&amp;" "&amp;P40&amp;""&amp;""&amp;" "&amp;P41&amp;" "&amp;P42&amp;" "&amp;P43</f>
        <v xml:space="preserve">          </v>
      </c>
    </row>
    <row r="34" spans="1:17" ht="14" thickBot="1">
      <c r="D34" s="59" t="s">
        <v>62</v>
      </c>
      <c r="E34" s="60">
        <f>doplnky!AG23</f>
        <v>0</v>
      </c>
      <c r="F34" s="61" t="str">
        <f>E34&amp;" "&amp;D34</f>
        <v>0 SP</v>
      </c>
      <c r="H34" s="261"/>
      <c r="I34" s="62">
        <f>doplnky!O37</f>
        <v>0</v>
      </c>
      <c r="J34" s="260" t="s">
        <v>40</v>
      </c>
      <c r="K34" t="str">
        <f t="shared" ref="K34:K45" si="6">IF(I34=0,"",$I34&amp;" "&amp;$J34)</f>
        <v/>
      </c>
      <c r="M34" s="4"/>
      <c r="N34" s="428" t="s">
        <v>196</v>
      </c>
      <c r="O34" s="259">
        <f>doplnky!O24</f>
        <v>0</v>
      </c>
      <c r="P34" s="259" t="str">
        <f t="shared" si="5"/>
        <v/>
      </c>
    </row>
    <row r="35" spans="1:17" ht="14" thickBot="1">
      <c r="F35" s="61" t="str">
        <f t="shared" ref="F35:F37" si="7">E35&amp;" "&amp;D35</f>
        <v xml:space="preserve"> </v>
      </c>
      <c r="H35" s="261"/>
      <c r="I35" s="43">
        <f>doplnky!O38</f>
        <v>0</v>
      </c>
      <c r="J35" s="262" t="s">
        <v>41</v>
      </c>
      <c r="K35" t="str">
        <f t="shared" si="6"/>
        <v/>
      </c>
      <c r="N35" s="428" t="s">
        <v>197</v>
      </c>
      <c r="O35" s="259">
        <f>doplnky!O25</f>
        <v>0</v>
      </c>
      <c r="P35" s="259" t="str">
        <f t="shared" si="5"/>
        <v/>
      </c>
    </row>
    <row r="36" spans="1:17" ht="14" thickBot="1">
      <c r="A36" s="134"/>
      <c r="D36" s="134" t="s">
        <v>185</v>
      </c>
      <c r="E36">
        <f>doplnky!AG26</f>
        <v>0</v>
      </c>
      <c r="F36" s="61" t="str">
        <f t="shared" si="7"/>
        <v>0 Pe</v>
      </c>
      <c r="H36" s="261"/>
      <c r="I36" s="43">
        <f>doplnky!O39</f>
        <v>0</v>
      </c>
      <c r="J36" s="262" t="s">
        <v>42</v>
      </c>
      <c r="K36" t="str">
        <f t="shared" si="6"/>
        <v/>
      </c>
      <c r="N36" s="428" t="s">
        <v>198</v>
      </c>
      <c r="O36" s="259">
        <f>doplnky!O26</f>
        <v>0</v>
      </c>
      <c r="P36" s="259" t="str">
        <f t="shared" si="5"/>
        <v/>
      </c>
    </row>
    <row r="37" spans="1:17" ht="14" thickBot="1">
      <c r="D37" s="134" t="s">
        <v>186</v>
      </c>
      <c r="E37">
        <f>doplnky!AG27</f>
        <v>0</v>
      </c>
      <c r="F37" s="61" t="str">
        <f t="shared" si="7"/>
        <v>0 PBig</v>
      </c>
      <c r="H37" s="261"/>
      <c r="I37" s="43">
        <f>doplnky!O40</f>
        <v>0</v>
      </c>
      <c r="J37" s="262" t="s">
        <v>43</v>
      </c>
      <c r="K37" t="str">
        <f t="shared" si="6"/>
        <v/>
      </c>
      <c r="N37" s="428" t="s">
        <v>199</v>
      </c>
      <c r="O37" s="259">
        <f>doplnky!O27</f>
        <v>0</v>
      </c>
      <c r="P37" s="259" t="str">
        <f t="shared" si="5"/>
        <v/>
      </c>
    </row>
    <row r="38" spans="1:17" ht="14" thickBot="1">
      <c r="H38" s="261"/>
      <c r="I38" s="43">
        <f>doplnky!O41</f>
        <v>0</v>
      </c>
      <c r="J38" s="262" t="s">
        <v>44</v>
      </c>
      <c r="K38" t="str">
        <f t="shared" si="6"/>
        <v/>
      </c>
      <c r="N38" s="427" t="s">
        <v>200</v>
      </c>
      <c r="O38" s="259">
        <f>doplnky!O28</f>
        <v>0</v>
      </c>
      <c r="P38" s="259" t="str">
        <f t="shared" si="5"/>
        <v/>
      </c>
    </row>
    <row r="39" spans="1:17" ht="14" thickBot="1">
      <c r="H39" s="263"/>
      <c r="I39" s="60">
        <f>doplnky!O42</f>
        <v>0</v>
      </c>
      <c r="J39" s="264" t="s">
        <v>45</v>
      </c>
      <c r="K39" t="str">
        <f t="shared" si="6"/>
        <v/>
      </c>
      <c r="N39" s="427" t="s">
        <v>201</v>
      </c>
      <c r="O39" s="259">
        <f>doplnky!O29</f>
        <v>0</v>
      </c>
      <c r="P39" s="259" t="str">
        <f t="shared" si="5"/>
        <v/>
      </c>
    </row>
    <row r="40" spans="1:17" ht="14" thickBot="1">
      <c r="H40" s="32"/>
      <c r="I40" s="43">
        <f>doplnky!O43</f>
        <v>0</v>
      </c>
      <c r="J40" s="122" t="s">
        <v>46</v>
      </c>
      <c r="K40" t="str">
        <f t="shared" si="6"/>
        <v/>
      </c>
      <c r="N40" s="427" t="s">
        <v>202</v>
      </c>
      <c r="O40" s="259">
        <f>doplnky!O30</f>
        <v>0</v>
      </c>
      <c r="P40" s="259" t="str">
        <f t="shared" si="5"/>
        <v/>
      </c>
    </row>
    <row r="41" spans="1:17" ht="14" thickBot="1">
      <c r="H41" s="32"/>
      <c r="I41" s="43">
        <f>doplnky!O44</f>
        <v>0</v>
      </c>
      <c r="J41" s="58" t="s">
        <v>137</v>
      </c>
      <c r="K41" t="str">
        <f t="shared" si="6"/>
        <v/>
      </c>
      <c r="N41" s="427" t="s">
        <v>203</v>
      </c>
      <c r="O41" s="259">
        <f>doplnky!O31</f>
        <v>0</v>
      </c>
      <c r="P41" s="259" t="str">
        <f t="shared" si="5"/>
        <v/>
      </c>
    </row>
    <row r="42" spans="1:17" ht="14" thickBot="1">
      <c r="H42" s="32"/>
      <c r="I42" s="43">
        <f>doplnky!O45</f>
        <v>0</v>
      </c>
      <c r="J42" s="57" t="s">
        <v>85</v>
      </c>
      <c r="K42" t="str">
        <f t="shared" si="6"/>
        <v/>
      </c>
      <c r="N42" s="259" t="s">
        <v>174</v>
      </c>
      <c r="O42" s="259">
        <f>doplnky!O32</f>
        <v>0</v>
      </c>
      <c r="P42" s="259" t="str">
        <f t="shared" si="5"/>
        <v/>
      </c>
    </row>
    <row r="43" spans="1:17" ht="14" thickBot="1">
      <c r="I43" s="43">
        <f>doplnky!O46</f>
        <v>0</v>
      </c>
      <c r="J43" s="58" t="s">
        <v>84</v>
      </c>
      <c r="K43" t="str">
        <f t="shared" si="6"/>
        <v/>
      </c>
      <c r="N43" s="259" t="s">
        <v>140</v>
      </c>
      <c r="O43" s="259">
        <f>doplnky!O33</f>
        <v>0</v>
      </c>
      <c r="P43" s="259" t="str">
        <f t="shared" si="5"/>
        <v/>
      </c>
    </row>
    <row r="44" spans="1:17" ht="14" thickBot="1">
      <c r="I44" s="43">
        <f>doplnky!O47</f>
        <v>0</v>
      </c>
      <c r="J44" s="122" t="s">
        <v>83</v>
      </c>
      <c r="K44" t="str">
        <f t="shared" si="6"/>
        <v/>
      </c>
    </row>
    <row r="45" spans="1:17" ht="14" thickBot="1">
      <c r="A45" s="465" t="s">
        <v>204</v>
      </c>
      <c r="B45" s="4"/>
      <c r="C45" s="134"/>
      <c r="D45" s="134"/>
      <c r="E45" s="455"/>
      <c r="F45" s="456"/>
      <c r="I45" s="43">
        <f>doplnky!O49</f>
        <v>0</v>
      </c>
      <c r="J45" s="56" t="s">
        <v>184</v>
      </c>
      <c r="K45" t="str">
        <f t="shared" si="6"/>
        <v/>
      </c>
    </row>
    <row r="46" spans="1:17" ht="14" thickBot="1">
      <c r="A46" s="134"/>
      <c r="B46" s="65"/>
      <c r="C46" s="35"/>
      <c r="D46" s="35"/>
      <c r="E46" s="455"/>
      <c r="F46" s="456"/>
      <c r="J46" s="4"/>
      <c r="K46" t="str">
        <f>IF(I46=0,"",$I46&amp;$J46)</f>
        <v/>
      </c>
    </row>
    <row r="47" spans="1:17">
      <c r="A47" s="25" t="s">
        <v>65</v>
      </c>
      <c r="B47" s="35"/>
      <c r="C47" s="35" t="s">
        <v>66</v>
      </c>
      <c r="D47" s="35" t="s">
        <v>60</v>
      </c>
      <c r="E47" s="457">
        <f>IF(OR([1]stuzky!L39="ano",[1]stuzky!L39="áno"),1,0)</f>
        <v>0</v>
      </c>
      <c r="F47" s="456"/>
      <c r="J47" s="4"/>
      <c r="K47" t="str">
        <f>IF(I47=0,"",$I47&amp;$J47)</f>
        <v/>
      </c>
    </row>
    <row r="48" spans="1:17">
      <c r="A48" s="458" t="s">
        <v>63</v>
      </c>
      <c r="B48" s="459">
        <f>[1]stuzky!O54-[1]stuzky!O53</f>
        <v>0</v>
      </c>
      <c r="C48" s="427" t="e">
        <f>B48*#REF!</f>
        <v>#REF!</v>
      </c>
      <c r="D48" s="427" t="e">
        <f>B48*E48</f>
        <v>#REF!</v>
      </c>
      <c r="E48" s="283" t="e">
        <f>IF($R$1&lt;=DATEVALUE("31.8.2020"),#REF!,IF(AND($R$1&gt;=DATEVALUE("1.9.2020"),$R$1&lt;=DATEVALUE("31.12.2020")),#REF!,#REF!))</f>
        <v>#REF!</v>
      </c>
      <c r="F48" s="460">
        <f>IF($E$20&gt;0,$E48,G48)</f>
        <v>0</v>
      </c>
      <c r="J48" s="4"/>
      <c r="K48" t="str">
        <f>IF(I48=0,"",$I48&amp;$J48)</f>
        <v/>
      </c>
    </row>
    <row r="49" spans="1:6">
      <c r="A49" s="458" t="s">
        <v>140</v>
      </c>
      <c r="B49" s="459">
        <f>[1]stuzky!O53</f>
        <v>0</v>
      </c>
      <c r="C49" s="427" t="e">
        <f t="shared" ref="C49:C54" si="8">B49*#REF!</f>
        <v>#REF!</v>
      </c>
      <c r="D49" s="427" t="e">
        <f t="shared" ref="D49:D54" si="9">B49*E49</f>
        <v>#REF!</v>
      </c>
      <c r="E49" s="283" t="e">
        <f t="shared" ref="E49:E54" si="10">IF($R$1&lt;=DATEVALUE("31.8.2020"),#REF!,IF(AND($R$1&gt;=DATEVALUE("1.9.2020"),$R$1&lt;=DATEVALUE("31.12.2020")),#REF!,#REF!))</f>
        <v>#REF!</v>
      </c>
      <c r="F49" s="460">
        <f t="shared" ref="F49:F54" si="11">IF($E$20&gt;0,$E49,G49)</f>
        <v>0</v>
      </c>
    </row>
    <row r="50" spans="1:6">
      <c r="A50" s="458" t="s">
        <v>62</v>
      </c>
      <c r="B50" s="428">
        <f>[1]stuzky!AI42</f>
        <v>0</v>
      </c>
      <c r="C50" s="427" t="e">
        <f t="shared" ref="C50:C55" si="12">B50*#REF!</f>
        <v>#REF!</v>
      </c>
      <c r="D50" s="427" t="e">
        <f t="shared" si="9"/>
        <v>#REF!</v>
      </c>
      <c r="E50" s="283" t="e">
        <f t="shared" ref="E50:E55" si="13">IF($R$1&lt;=DATEVALUE("31.8.2020"),#REF!,IF(AND($R$1&gt;=DATEVALUE("1.9.2020"),$R$1&lt;=DATEVALUE("31.12.2020")),#REF!,#REF!))</f>
        <v>#REF!</v>
      </c>
      <c r="F50" s="460">
        <f t="shared" si="11"/>
        <v>0</v>
      </c>
    </row>
    <row r="51" spans="1:6">
      <c r="A51" s="458" t="s">
        <v>64</v>
      </c>
      <c r="B51" s="461">
        <f>[1]stuzky!AI45</f>
        <v>0</v>
      </c>
      <c r="C51" s="427" t="e">
        <f t="shared" ref="C51:C56" si="14">B51*#REF!</f>
        <v>#REF!</v>
      </c>
      <c r="D51" s="427" t="e">
        <f t="shared" si="9"/>
        <v>#REF!</v>
      </c>
      <c r="E51" s="283" t="e">
        <f t="shared" ref="E51:E56" si="15">IF($R$1&lt;=DATEVALUE("31.8.2020"),#REF!,IF(AND($R$1&gt;=DATEVALUE("1.9.2020"),$R$1&lt;=DATEVALUE("31.12.2020")),#REF!,#REF!))</f>
        <v>#REF!</v>
      </c>
      <c r="F51" s="460">
        <f t="shared" si="11"/>
        <v>0</v>
      </c>
    </row>
    <row r="52" spans="1:6">
      <c r="A52" s="458" t="s">
        <v>141</v>
      </c>
      <c r="B52" s="428">
        <f>[1]stuzky!AI46</f>
        <v>0</v>
      </c>
      <c r="C52" s="427" t="e">
        <f t="shared" ref="C52:C56" si="16">B52*#REF!</f>
        <v>#REF!</v>
      </c>
      <c r="D52" s="427" t="e">
        <f t="shared" si="9"/>
        <v>#REF!</v>
      </c>
      <c r="E52" s="283" t="e">
        <f t="shared" ref="E52:E56" si="17">IF($R$1&lt;=DATEVALUE("31.8.2020"),#REF!,IF(AND($R$1&gt;=DATEVALUE("1.9.2020"),$R$1&lt;=DATEVALUE("31.12.2020")),#REF!,#REF!))</f>
        <v>#REF!</v>
      </c>
      <c r="F52" s="460">
        <f t="shared" si="11"/>
        <v>0</v>
      </c>
    </row>
    <row r="53" spans="1:6">
      <c r="A53" s="458" t="s">
        <v>61</v>
      </c>
      <c r="B53" s="466">
        <f>[1]stuzky!AI65-[1]stuzky!AI62</f>
        <v>0</v>
      </c>
      <c r="C53" s="427" t="e">
        <f t="shared" ref="C53:C56" si="18">B53*#REF!</f>
        <v>#REF!</v>
      </c>
      <c r="D53" s="427" t="e">
        <f t="shared" si="9"/>
        <v>#REF!</v>
      </c>
      <c r="E53" s="283" t="e">
        <f t="shared" ref="E53:E56" si="19">IF($R$1&lt;=DATEVALUE("31.8.2020"),#REF!,IF(AND($R$1&gt;=DATEVALUE("1.9.2020"),$R$1&lt;=DATEVALUE("31.12.2020")),#REF!,#REF!))</f>
        <v>#REF!</v>
      </c>
      <c r="F53" s="460">
        <f t="shared" si="11"/>
        <v>0</v>
      </c>
    </row>
    <row r="54" spans="1:6">
      <c r="A54" s="467" t="s">
        <v>138</v>
      </c>
      <c r="B54" s="462">
        <f>[1]stuzky!AI62</f>
        <v>0</v>
      </c>
      <c r="C54" s="427" t="e">
        <f t="shared" ref="C54:C56" si="20">B54*#REF!</f>
        <v>#REF!</v>
      </c>
      <c r="D54" s="427" t="e">
        <f t="shared" si="9"/>
        <v>#REF!</v>
      </c>
      <c r="E54" s="283" t="e">
        <f t="shared" ref="E54:E56" si="21">IF($R$1&lt;=DATEVALUE("31.8.2020"),#REF!,IF(AND($R$1&gt;=DATEVALUE("1.9.2020"),$R$1&lt;=DATEVALUE("31.12.2020")),#REF!,#REF!))</f>
        <v>#REF!</v>
      </c>
      <c r="F54" s="460">
        <f t="shared" si="11"/>
        <v>0</v>
      </c>
    </row>
    <row r="55" spans="1:6">
      <c r="A55" s="133" t="s">
        <v>143</v>
      </c>
      <c r="B55" s="463"/>
      <c r="C55" s="468" t="e">
        <f>SUM(C48:C54)</f>
        <v>#REF!</v>
      </c>
      <c r="D55" s="468" t="e">
        <f>SUM(D48:D54)</f>
        <v>#REF!</v>
      </c>
      <c r="E55" s="283"/>
      <c r="F55" s="469"/>
    </row>
    <row r="56" spans="1:6" ht="14" thickBot="1">
      <c r="A56" s="470" t="s">
        <v>69</v>
      </c>
      <c r="B56" s="464" t="s">
        <v>67</v>
      </c>
      <c r="C56" s="471" t="e">
        <f>C55-D55</f>
        <v>#REF!</v>
      </c>
      <c r="D56" s="472"/>
      <c r="E56" s="473"/>
      <c r="F56" s="469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2</vt:i4>
      </vt:variant>
    </vt:vector>
  </HeadingPairs>
  <TitlesOfParts>
    <vt:vector size="8" baseType="lpstr">
      <vt:lpstr>doplnky</vt:lpstr>
      <vt:lpstr>vyuctovanie_doplnky</vt:lpstr>
      <vt:lpstr>Hárok1</vt:lpstr>
      <vt:lpstr>zivnost_faktura</vt:lpstr>
      <vt:lpstr>RF_studio_oznamka</vt:lpstr>
      <vt:lpstr>vzorce_S+O</vt:lpstr>
      <vt:lpstr>doplnky!Oblasť_tlače</vt:lpstr>
      <vt:lpstr>vyuctovanie_doplnky!Oblasť_tlače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Fucela</dc:creator>
  <cp:lastModifiedBy>Microsoft Office User</cp:lastModifiedBy>
  <cp:lastPrinted>2017-07-05T22:04:09Z</cp:lastPrinted>
  <dcterms:created xsi:type="dcterms:W3CDTF">2008-08-12T06:04:12Z</dcterms:created>
  <dcterms:modified xsi:type="dcterms:W3CDTF">2020-01-29T20:21:02Z</dcterms:modified>
</cp:coreProperties>
</file>